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QUIPE CPRO\GEEP - Tatiane\2021\SOURE-QUADRA DE AREIA\PROJETOS ATUALIZADOS\TEXTOS\"/>
    </mc:Choice>
  </mc:AlternateContent>
  <bookViews>
    <workbookView xWindow="0" yWindow="0" windowWidth="24000" windowHeight="9000" tabRatio="766" activeTab="1"/>
  </bookViews>
  <sheets>
    <sheet name="INFORMAÇÕES DA UNIDADE" sheetId="5" r:id="rId1"/>
    <sheet name="CAPA" sheetId="6" r:id="rId2"/>
    <sheet name="RESUMO" sheetId="7" r:id="rId3"/>
    <sheet name="ORÇAMENTO" sheetId="10" r:id="rId4"/>
    <sheet name="CRONOG-60" sheetId="8" r:id="rId5"/>
    <sheet name="CPU" sheetId="11" r:id="rId6"/>
  </sheets>
  <definedNames>
    <definedName name="_BD2" localSheetId="4">#REF!</definedName>
    <definedName name="_BD2" localSheetId="3">#REF!</definedName>
    <definedName name="_BD2">#REF!</definedName>
    <definedName name="_xlnm._FilterDatabase" localSheetId="1" hidden="1">CAPA!$K$12:$K$42</definedName>
    <definedName name="_xlnm._FilterDatabase" localSheetId="4" hidden="1">'CRONOG-60'!$L$15:$L$100</definedName>
    <definedName name="_xlnm._FilterDatabase" localSheetId="3" hidden="1">ORÇAMENTO!$A$18:$P$1699</definedName>
    <definedName name="_xlnm._FilterDatabase" localSheetId="2" hidden="1">RESUMO!$H$10:$H$74</definedName>
    <definedName name="_xlnm.Print_Area" localSheetId="1">CAPA!$A$1:$J$42</definedName>
    <definedName name="_xlnm.Print_Area" localSheetId="4">'CRONOG-60'!$A$1:$K$100</definedName>
    <definedName name="_xlnm.Print_Area" localSheetId="0">'INFORMAÇÕES DA UNIDADE'!$A$1:$B$26</definedName>
    <definedName name="_xlnm.Print_Area" localSheetId="3">ORÇAMENTO!$A$1:$I$1702</definedName>
    <definedName name="_xlnm.Print_Area" localSheetId="2">RESUMO!$A$1:$G$90</definedName>
    <definedName name="crono">#REF!</definedName>
    <definedName name="Excel_BuiltIn_Print_Area_2_1">CAPA!$A$1:$J$43</definedName>
    <definedName name="Excel_BuiltIn_Print_Area_3_1">RESUMO!$A$1:$G$86</definedName>
    <definedName name="Excel_BuiltIn_Print_Area_8_1" localSheetId="4">#REF!</definedName>
    <definedName name="Excel_BuiltIn_Print_Area_8_1" localSheetId="3">#REF!</definedName>
    <definedName name="Excel_BuiltIn_Print_Area_8_1">#REF!</definedName>
    <definedName name="_xlnm.Print_Titles" localSheetId="1">CAPA!$1:$17</definedName>
    <definedName name="_xlnm.Print_Titles" localSheetId="4">'CRONOG-60'!$1:$16</definedName>
    <definedName name="_xlnm.Print_Titles" localSheetId="3">ORÇAMENTO!$1:$18</definedName>
    <definedName name="_xlnm.Print_Titles" localSheetId="2">RESUMO!$1:$13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4" i="10" l="1"/>
  <c r="F511" i="10" l="1"/>
  <c r="F174" i="10"/>
  <c r="F379" i="10"/>
  <c r="F1633" i="10"/>
  <c r="F583" i="10"/>
  <c r="H1677" i="10" l="1"/>
  <c r="H1646" i="10"/>
  <c r="H10" i="11"/>
  <c r="H11" i="11"/>
  <c r="H12" i="11"/>
  <c r="G1635" i="10"/>
  <c r="H1635" i="10" s="1"/>
  <c r="H1633" i="10"/>
  <c r="H1552" i="10"/>
  <c r="H1094" i="10"/>
  <c r="H1071" i="10"/>
  <c r="H1043" i="10"/>
  <c r="H973" i="10"/>
  <c r="H940" i="10"/>
  <c r="H914" i="10"/>
  <c r="H864" i="10"/>
  <c r="H767" i="10"/>
  <c r="H746" i="10"/>
  <c r="H741" i="10"/>
  <c r="H731" i="10"/>
  <c r="H717" i="10"/>
  <c r="H672" i="10"/>
  <c r="H644" i="10"/>
  <c r="H632" i="10"/>
  <c r="H583" i="10"/>
  <c r="H511" i="10"/>
  <c r="H379" i="10"/>
  <c r="H377" i="10"/>
  <c r="H231" i="10"/>
  <c r="F181" i="10"/>
  <c r="H181" i="10"/>
  <c r="H174" i="10"/>
  <c r="F170" i="10"/>
  <c r="H170" i="10"/>
  <c r="F147" i="10"/>
  <c r="H147" i="10"/>
  <c r="H4" i="11"/>
  <c r="H5" i="11"/>
  <c r="H6" i="11"/>
  <c r="G143" i="10"/>
  <c r="H143" i="10" s="1"/>
  <c r="I144" i="10" s="1"/>
  <c r="H40" i="10"/>
  <c r="F36" i="10"/>
  <c r="H36" i="10"/>
  <c r="F34" i="10"/>
  <c r="H34" i="10"/>
  <c r="H32" i="10"/>
  <c r="H23" i="10"/>
  <c r="A19" i="8"/>
  <c r="B46" i="7"/>
  <c r="A46" i="7"/>
  <c r="H664" i="10"/>
  <c r="J1635" i="10"/>
  <c r="A16" i="7"/>
  <c r="A17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B16" i="7"/>
  <c r="H144" i="10"/>
  <c r="F475" i="10"/>
  <c r="J475" i="10" s="1"/>
  <c r="F146" i="10"/>
  <c r="A86" i="7"/>
  <c r="A85" i="7"/>
  <c r="H47" i="7"/>
  <c r="A5" i="7"/>
  <c r="J174" i="10"/>
  <c r="J150" i="10"/>
  <c r="H150" i="10"/>
  <c r="H1673" i="10"/>
  <c r="H1674" i="10"/>
  <c r="H1675" i="10"/>
  <c r="H1676" i="10"/>
  <c r="H1678" i="10"/>
  <c r="H1679" i="10"/>
  <c r="H1680" i="10"/>
  <c r="H1681" i="10"/>
  <c r="H1672" i="10"/>
  <c r="H1639" i="10"/>
  <c r="H1640" i="10"/>
  <c r="H1641" i="10"/>
  <c r="H1642" i="10"/>
  <c r="H1643" i="10"/>
  <c r="H1644" i="10"/>
  <c r="H1645" i="10"/>
  <c r="H1647" i="10"/>
  <c r="H1648" i="10"/>
  <c r="H1649" i="10"/>
  <c r="H1650" i="10"/>
  <c r="H1651" i="10"/>
  <c r="H1652" i="10"/>
  <c r="H1653" i="10"/>
  <c r="H1654" i="10"/>
  <c r="H1655" i="10"/>
  <c r="H1656" i="10"/>
  <c r="H1657" i="10"/>
  <c r="H1658" i="10"/>
  <c r="H1659" i="10"/>
  <c r="H1660" i="10"/>
  <c r="H1661" i="10"/>
  <c r="H1662" i="10"/>
  <c r="H1663" i="10"/>
  <c r="H1664" i="10"/>
  <c r="H1665" i="10"/>
  <c r="H1666" i="10"/>
  <c r="H1667" i="10"/>
  <c r="H1668" i="10"/>
  <c r="H1669" i="10"/>
  <c r="H1638" i="10"/>
  <c r="H1617" i="10"/>
  <c r="H1618" i="10"/>
  <c r="H1619" i="10"/>
  <c r="H1620" i="10"/>
  <c r="H1621" i="10"/>
  <c r="H1622" i="10"/>
  <c r="H1623" i="10"/>
  <c r="H1624" i="10"/>
  <c r="H1625" i="10"/>
  <c r="H1626" i="10"/>
  <c r="H1627" i="10"/>
  <c r="H1628" i="10"/>
  <c r="H1629" i="10"/>
  <c r="H1630" i="10"/>
  <c r="H1631" i="10"/>
  <c r="H1632" i="10"/>
  <c r="H1634" i="10"/>
  <c r="H1616" i="10"/>
  <c r="H1605" i="10"/>
  <c r="H1606" i="10"/>
  <c r="H1607" i="10"/>
  <c r="H1608" i="10"/>
  <c r="H1609" i="10"/>
  <c r="H1610" i="10"/>
  <c r="H1611" i="10"/>
  <c r="H1612" i="10"/>
  <c r="H1613" i="10"/>
  <c r="H1604" i="10"/>
  <c r="H1598" i="10"/>
  <c r="H1599" i="10"/>
  <c r="H1600" i="10"/>
  <c r="H1601" i="10"/>
  <c r="H1597" i="10"/>
  <c r="H1586" i="10"/>
  <c r="H1587" i="10"/>
  <c r="H1588" i="10"/>
  <c r="H1589" i="10"/>
  <c r="H1590" i="10"/>
  <c r="H1591" i="10"/>
  <c r="H1592" i="10"/>
  <c r="H1593" i="10"/>
  <c r="H1594" i="10"/>
  <c r="H1585" i="10"/>
  <c r="H1578" i="10"/>
  <c r="H1579" i="10"/>
  <c r="H1580" i="10"/>
  <c r="H1581" i="10"/>
  <c r="H1582" i="10"/>
  <c r="H1577" i="10"/>
  <c r="J1579" i="10"/>
  <c r="J1580" i="10"/>
  <c r="J1581" i="10"/>
  <c r="J1582" i="10"/>
  <c r="H1561" i="10"/>
  <c r="H1562" i="10"/>
  <c r="H1563" i="10"/>
  <c r="H1564" i="10"/>
  <c r="H1565" i="10"/>
  <c r="H1566" i="10"/>
  <c r="H1567" i="10"/>
  <c r="H1568" i="10"/>
  <c r="H1569" i="10"/>
  <c r="H1570" i="10"/>
  <c r="H1571" i="10"/>
  <c r="H1572" i="10"/>
  <c r="H1573" i="10"/>
  <c r="H1574" i="10"/>
  <c r="H1560" i="10"/>
  <c r="H1546" i="10"/>
  <c r="H1547" i="10"/>
  <c r="H1548" i="10"/>
  <c r="H1549" i="10"/>
  <c r="H1550" i="10"/>
  <c r="H1551" i="10"/>
  <c r="H1553" i="10"/>
  <c r="H1554" i="10"/>
  <c r="H1555" i="10"/>
  <c r="H1556" i="10"/>
  <c r="H1557" i="10"/>
  <c r="H1545" i="10"/>
  <c r="H1477" i="10"/>
  <c r="H1478" i="10"/>
  <c r="H1479" i="10"/>
  <c r="H1480" i="10"/>
  <c r="H1481" i="10"/>
  <c r="H1482" i="10"/>
  <c r="H1483" i="10"/>
  <c r="H1484" i="10"/>
  <c r="H1485" i="10"/>
  <c r="H1486" i="10"/>
  <c r="H1487" i="10"/>
  <c r="H1488" i="10"/>
  <c r="H1489" i="10"/>
  <c r="H1490" i="10"/>
  <c r="H1491" i="10"/>
  <c r="H1492" i="10"/>
  <c r="H1493" i="10"/>
  <c r="H1494" i="10"/>
  <c r="H1495" i="10"/>
  <c r="H1496" i="10"/>
  <c r="H1497" i="10"/>
  <c r="H1498" i="10"/>
  <c r="H1499" i="10"/>
  <c r="H1500" i="10"/>
  <c r="H1501" i="10"/>
  <c r="H1502" i="10"/>
  <c r="H1503" i="10"/>
  <c r="H1504" i="10"/>
  <c r="H1505" i="10"/>
  <c r="H1506" i="10"/>
  <c r="H1507" i="10"/>
  <c r="H1508" i="10"/>
  <c r="H1509" i="10"/>
  <c r="H1510" i="10"/>
  <c r="H1511" i="10"/>
  <c r="H1512" i="10"/>
  <c r="H1513" i="10"/>
  <c r="H1514" i="10"/>
  <c r="H1515" i="10"/>
  <c r="H1516" i="10"/>
  <c r="H1517" i="10"/>
  <c r="H1518" i="10"/>
  <c r="H1519" i="10"/>
  <c r="H1520" i="10"/>
  <c r="H1521" i="10"/>
  <c r="H1522" i="10"/>
  <c r="H1523" i="10"/>
  <c r="H1524" i="10"/>
  <c r="H1525" i="10"/>
  <c r="H1526" i="10"/>
  <c r="H1527" i="10"/>
  <c r="H1528" i="10"/>
  <c r="H1529" i="10"/>
  <c r="H1530" i="10"/>
  <c r="H1531" i="10"/>
  <c r="H1532" i="10"/>
  <c r="H1533" i="10"/>
  <c r="H1534" i="10"/>
  <c r="H1535" i="10"/>
  <c r="H1536" i="10"/>
  <c r="H1537" i="10"/>
  <c r="H1538" i="10"/>
  <c r="H1539" i="10"/>
  <c r="H1540" i="10"/>
  <c r="H1541" i="10"/>
  <c r="H1542" i="10"/>
  <c r="H1476" i="10"/>
  <c r="H1472" i="10"/>
  <c r="H1473" i="10"/>
  <c r="H1471" i="10"/>
  <c r="J1468" i="10"/>
  <c r="H1468" i="10"/>
  <c r="H1452" i="10"/>
  <c r="H1453" i="10"/>
  <c r="H1454" i="10"/>
  <c r="H1455" i="10"/>
  <c r="H1456" i="10"/>
  <c r="H1457" i="10"/>
  <c r="H1458" i="10"/>
  <c r="H1459" i="10"/>
  <c r="H1460" i="10"/>
  <c r="H1461" i="10"/>
  <c r="H1462" i="10"/>
  <c r="H1463" i="10"/>
  <c r="H1464" i="10"/>
  <c r="H1465" i="10"/>
  <c r="H1466" i="10"/>
  <c r="H1467" i="10"/>
  <c r="H1451" i="10"/>
  <c r="H1435" i="10"/>
  <c r="H1436" i="10"/>
  <c r="H1437" i="10"/>
  <c r="H1438" i="10"/>
  <c r="H1439" i="10"/>
  <c r="H1440" i="10"/>
  <c r="H1441" i="10"/>
  <c r="H1442" i="10"/>
  <c r="H1443" i="10"/>
  <c r="H1444" i="10"/>
  <c r="H1445" i="10"/>
  <c r="H1446" i="10"/>
  <c r="H1447" i="10"/>
  <c r="H1434" i="10"/>
  <c r="H1421" i="10"/>
  <c r="H1422" i="10"/>
  <c r="H1423" i="10"/>
  <c r="H1424" i="10"/>
  <c r="H1425" i="10"/>
  <c r="H1426" i="10"/>
  <c r="H1427" i="10"/>
  <c r="H1428" i="10"/>
  <c r="H1429" i="10"/>
  <c r="H1430" i="10"/>
  <c r="H1420" i="10"/>
  <c r="H1389" i="10"/>
  <c r="H1390" i="10"/>
  <c r="H1391" i="10"/>
  <c r="H1392" i="10"/>
  <c r="H1393" i="10"/>
  <c r="H1394" i="10"/>
  <c r="H1395" i="10"/>
  <c r="H1396" i="10"/>
  <c r="H1397" i="10"/>
  <c r="H1398" i="10"/>
  <c r="H1399" i="10"/>
  <c r="H1400" i="10"/>
  <c r="H1401" i="10"/>
  <c r="H1402" i="10"/>
  <c r="H1403" i="10"/>
  <c r="H1404" i="10"/>
  <c r="H1405" i="10"/>
  <c r="H1406" i="10"/>
  <c r="H1407" i="10"/>
  <c r="H1408" i="10"/>
  <c r="H1409" i="10"/>
  <c r="H1410" i="10"/>
  <c r="H1411" i="10"/>
  <c r="H1412" i="10"/>
  <c r="H1413" i="10"/>
  <c r="H1414" i="10"/>
  <c r="H1415" i="10"/>
  <c r="H1416" i="10"/>
  <c r="H1417" i="10"/>
  <c r="H1388" i="10"/>
  <c r="H1349" i="10"/>
  <c r="H1350" i="10"/>
  <c r="H1351" i="10"/>
  <c r="H1352" i="10"/>
  <c r="H1353" i="10"/>
  <c r="H1354" i="10"/>
  <c r="H1355" i="10"/>
  <c r="H1356" i="10"/>
  <c r="H1357" i="10"/>
  <c r="H1358" i="10"/>
  <c r="H1359" i="10"/>
  <c r="H1360" i="10"/>
  <c r="H1361" i="10"/>
  <c r="H1362" i="10"/>
  <c r="H1363" i="10"/>
  <c r="H1364" i="10"/>
  <c r="H1365" i="10"/>
  <c r="H1366" i="10"/>
  <c r="H1367" i="10"/>
  <c r="H1368" i="10"/>
  <c r="H1369" i="10"/>
  <c r="H1370" i="10"/>
  <c r="H1371" i="10"/>
  <c r="H1372" i="10"/>
  <c r="H1373" i="10"/>
  <c r="H1374" i="10"/>
  <c r="H1375" i="10"/>
  <c r="H1376" i="10"/>
  <c r="H1377" i="10"/>
  <c r="H1378" i="10"/>
  <c r="H1379" i="10"/>
  <c r="H1380" i="10"/>
  <c r="H1381" i="10"/>
  <c r="H1382" i="10"/>
  <c r="H1383" i="10"/>
  <c r="H1384" i="10"/>
  <c r="H1385" i="10"/>
  <c r="H1348" i="10"/>
  <c r="H1303" i="10"/>
  <c r="H1304" i="10"/>
  <c r="H1305" i="10"/>
  <c r="H1306" i="10"/>
  <c r="H1307" i="10"/>
  <c r="H1308" i="10"/>
  <c r="H1309" i="10"/>
  <c r="H1310" i="10"/>
  <c r="H1311" i="10"/>
  <c r="H1312" i="10"/>
  <c r="H1313" i="10"/>
  <c r="H1314" i="10"/>
  <c r="H1315" i="10"/>
  <c r="H1316" i="10"/>
  <c r="H1317" i="10"/>
  <c r="H1318" i="10"/>
  <c r="H1319" i="10"/>
  <c r="H1320" i="10"/>
  <c r="H1321" i="10"/>
  <c r="H1322" i="10"/>
  <c r="H1323" i="10"/>
  <c r="H1324" i="10"/>
  <c r="H1325" i="10"/>
  <c r="H1326" i="10"/>
  <c r="H1327" i="10"/>
  <c r="H1328" i="10"/>
  <c r="H1329" i="10"/>
  <c r="H1330" i="10"/>
  <c r="H1331" i="10"/>
  <c r="H1332" i="10"/>
  <c r="H1333" i="10"/>
  <c r="H1334" i="10"/>
  <c r="H1335" i="10"/>
  <c r="H1336" i="10"/>
  <c r="H1337" i="10"/>
  <c r="H1338" i="10"/>
  <c r="H1339" i="10"/>
  <c r="H1340" i="10"/>
  <c r="H1341" i="10"/>
  <c r="H1342" i="10"/>
  <c r="H1343" i="10"/>
  <c r="H1344" i="10"/>
  <c r="H1345" i="10"/>
  <c r="H1302" i="10"/>
  <c r="H1248" i="10"/>
  <c r="H1249" i="10"/>
  <c r="H1250" i="10"/>
  <c r="H1251" i="10"/>
  <c r="H1252" i="10"/>
  <c r="H1253" i="10"/>
  <c r="H1254" i="10"/>
  <c r="H1255" i="10"/>
  <c r="H1256" i="10"/>
  <c r="H1257" i="10"/>
  <c r="H1258" i="10"/>
  <c r="H1259" i="10"/>
  <c r="H1260" i="10"/>
  <c r="H1261" i="10"/>
  <c r="H1262" i="10"/>
  <c r="H1263" i="10"/>
  <c r="H1264" i="10"/>
  <c r="H1265" i="10"/>
  <c r="H1266" i="10"/>
  <c r="H1267" i="10"/>
  <c r="H1268" i="10"/>
  <c r="H1269" i="10"/>
  <c r="H1270" i="10"/>
  <c r="H1271" i="10"/>
  <c r="H1272" i="10"/>
  <c r="H1273" i="10"/>
  <c r="H1274" i="10"/>
  <c r="H1275" i="10"/>
  <c r="H1276" i="10"/>
  <c r="H1277" i="10"/>
  <c r="H1278" i="10"/>
  <c r="H1279" i="10"/>
  <c r="H1280" i="10"/>
  <c r="H1281" i="10"/>
  <c r="H1282" i="10"/>
  <c r="H1283" i="10"/>
  <c r="H1284" i="10"/>
  <c r="H1285" i="10"/>
  <c r="H1286" i="10"/>
  <c r="H1287" i="10"/>
  <c r="H1288" i="10"/>
  <c r="H1289" i="10"/>
  <c r="H1290" i="10"/>
  <c r="H1291" i="10"/>
  <c r="H1292" i="10"/>
  <c r="H1293" i="10"/>
  <c r="H1294" i="10"/>
  <c r="H1295" i="10"/>
  <c r="H1296" i="10"/>
  <c r="H1297" i="10"/>
  <c r="H1298" i="10"/>
  <c r="H1299" i="10"/>
  <c r="H1247" i="10"/>
  <c r="H1185" i="10"/>
  <c r="H1186" i="10"/>
  <c r="H1187" i="10"/>
  <c r="H1188" i="10"/>
  <c r="H1189" i="10"/>
  <c r="H1190" i="10"/>
  <c r="H1191" i="10"/>
  <c r="H1192" i="10"/>
  <c r="H1193" i="10"/>
  <c r="H1194" i="10"/>
  <c r="H1195" i="10"/>
  <c r="H1196" i="10"/>
  <c r="H1197" i="10"/>
  <c r="H1198" i="10"/>
  <c r="H1199" i="10"/>
  <c r="H1200" i="10"/>
  <c r="H1201" i="10"/>
  <c r="H1202" i="10"/>
  <c r="H1203" i="10"/>
  <c r="H1204" i="10"/>
  <c r="H1205" i="10"/>
  <c r="H1206" i="10"/>
  <c r="H1207" i="10"/>
  <c r="H1208" i="10"/>
  <c r="H1209" i="10"/>
  <c r="H1210" i="10"/>
  <c r="H1211" i="10"/>
  <c r="H1212" i="10"/>
  <c r="H1213" i="10"/>
  <c r="H1214" i="10"/>
  <c r="H1215" i="10"/>
  <c r="H1216" i="10"/>
  <c r="H1217" i="10"/>
  <c r="H1218" i="10"/>
  <c r="H1219" i="10"/>
  <c r="H1220" i="10"/>
  <c r="H1221" i="10"/>
  <c r="H1222" i="10"/>
  <c r="H1223" i="10"/>
  <c r="H1224" i="10"/>
  <c r="H1225" i="10"/>
  <c r="H1226" i="10"/>
  <c r="H1227" i="10"/>
  <c r="H1228" i="10"/>
  <c r="H1229" i="10"/>
  <c r="H1230" i="10"/>
  <c r="H1231" i="10"/>
  <c r="H1232" i="10"/>
  <c r="H1233" i="10"/>
  <c r="H1234" i="10"/>
  <c r="H1235" i="10"/>
  <c r="H1236" i="10"/>
  <c r="H1237" i="10"/>
  <c r="H1238" i="10"/>
  <c r="H1239" i="10"/>
  <c r="H1240" i="10"/>
  <c r="H1241" i="10"/>
  <c r="H1242" i="10"/>
  <c r="H1243" i="10"/>
  <c r="H1244" i="10"/>
  <c r="H1184" i="10"/>
  <c r="H1171" i="10"/>
  <c r="H1172" i="10"/>
  <c r="H1173" i="10"/>
  <c r="H1174" i="10"/>
  <c r="H1175" i="10"/>
  <c r="H1176" i="10"/>
  <c r="H1177" i="10"/>
  <c r="H1178" i="10"/>
  <c r="H1179" i="10"/>
  <c r="H1170" i="10"/>
  <c r="H1167" i="10"/>
  <c r="H1160" i="10"/>
  <c r="H1161" i="10"/>
  <c r="H1162" i="10"/>
  <c r="H1163" i="10"/>
  <c r="H1164" i="10"/>
  <c r="H1159" i="10"/>
  <c r="H1141" i="10"/>
  <c r="H1142" i="10"/>
  <c r="H1143" i="10"/>
  <c r="H1144" i="10"/>
  <c r="H1145" i="10"/>
  <c r="H1146" i="10"/>
  <c r="H1147" i="10"/>
  <c r="H1148" i="10"/>
  <c r="H1149" i="10"/>
  <c r="H1150" i="10"/>
  <c r="H1151" i="10"/>
  <c r="H1152" i="10"/>
  <c r="H1153" i="10"/>
  <c r="H1154" i="10"/>
  <c r="H1140" i="10"/>
  <c r="H1134" i="10"/>
  <c r="H1135" i="10"/>
  <c r="H1136" i="10"/>
  <c r="H1137" i="10"/>
  <c r="H1133" i="10"/>
  <c r="H1127" i="10"/>
  <c r="H1128" i="10"/>
  <c r="H1129" i="10"/>
  <c r="H1130" i="10"/>
  <c r="H1126" i="10"/>
  <c r="H1111" i="10"/>
  <c r="H1112" i="10"/>
  <c r="H1113" i="10"/>
  <c r="H1114" i="10"/>
  <c r="H1115" i="10"/>
  <c r="H1116" i="10"/>
  <c r="H1117" i="10"/>
  <c r="H1118" i="10"/>
  <c r="H1119" i="10"/>
  <c r="H1120" i="10"/>
  <c r="H1121" i="10"/>
  <c r="H1122" i="10"/>
  <c r="H1123" i="10"/>
  <c r="H1110" i="10"/>
  <c r="H1101" i="10"/>
  <c r="H1102" i="10"/>
  <c r="H1103" i="10"/>
  <c r="H1104" i="10"/>
  <c r="H1105" i="10"/>
  <c r="H1106" i="10"/>
  <c r="H1107" i="10"/>
  <c r="H1100" i="10"/>
  <c r="H1030" i="10"/>
  <c r="H1031" i="10"/>
  <c r="H1032" i="10"/>
  <c r="H1033" i="10"/>
  <c r="H1034" i="10"/>
  <c r="H1035" i="10"/>
  <c r="H1036" i="10"/>
  <c r="H1037" i="10"/>
  <c r="H1038" i="10"/>
  <c r="H1039" i="10"/>
  <c r="H1040" i="10"/>
  <c r="H1041" i="10"/>
  <c r="H1042" i="10"/>
  <c r="H1044" i="10"/>
  <c r="H1045" i="10"/>
  <c r="H1046" i="10"/>
  <c r="H1047" i="10"/>
  <c r="H1048" i="10"/>
  <c r="H1049" i="10"/>
  <c r="H1050" i="10"/>
  <c r="H1051" i="10"/>
  <c r="H1052" i="10"/>
  <c r="H1053" i="10"/>
  <c r="H1054" i="10"/>
  <c r="H1055" i="10"/>
  <c r="H1056" i="10"/>
  <c r="H1057" i="10"/>
  <c r="H1058" i="10"/>
  <c r="H1059" i="10"/>
  <c r="H1060" i="10"/>
  <c r="H1061" i="10"/>
  <c r="H1062" i="10"/>
  <c r="H1063" i="10"/>
  <c r="H1064" i="10"/>
  <c r="H1065" i="10"/>
  <c r="H1066" i="10"/>
  <c r="H1067" i="10"/>
  <c r="H1068" i="10"/>
  <c r="H1069" i="10"/>
  <c r="H1070" i="10"/>
  <c r="H1072" i="10"/>
  <c r="H1073" i="10"/>
  <c r="H1074" i="10"/>
  <c r="H1075" i="10"/>
  <c r="H1076" i="10"/>
  <c r="H1077" i="10"/>
  <c r="H1078" i="10"/>
  <c r="H1079" i="10"/>
  <c r="H1080" i="10"/>
  <c r="H1081" i="10"/>
  <c r="H1082" i="10"/>
  <c r="H1083" i="10"/>
  <c r="H1084" i="10"/>
  <c r="H1085" i="10"/>
  <c r="H1086" i="10"/>
  <c r="H1087" i="10"/>
  <c r="H1088" i="10"/>
  <c r="H1089" i="10"/>
  <c r="H1090" i="10"/>
  <c r="H1091" i="10"/>
  <c r="H1092" i="10"/>
  <c r="H1093" i="10"/>
  <c r="H1095" i="10"/>
  <c r="H1029" i="10"/>
  <c r="H935" i="10"/>
  <c r="H936" i="10"/>
  <c r="H937" i="10"/>
  <c r="H938" i="10"/>
  <c r="H939" i="10"/>
  <c r="H941" i="10"/>
  <c r="H942" i="10"/>
  <c r="H943" i="10"/>
  <c r="H944" i="10"/>
  <c r="H945" i="10"/>
  <c r="H946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967" i="10"/>
  <c r="H968" i="10"/>
  <c r="H969" i="10"/>
  <c r="H970" i="10"/>
  <c r="H971" i="10"/>
  <c r="H972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986" i="10"/>
  <c r="H987" i="10"/>
  <c r="H988" i="10"/>
  <c r="H989" i="10"/>
  <c r="H990" i="10"/>
  <c r="H991" i="10"/>
  <c r="H992" i="10"/>
  <c r="H993" i="10"/>
  <c r="H994" i="10"/>
  <c r="H995" i="10"/>
  <c r="H996" i="10"/>
  <c r="H997" i="10"/>
  <c r="H998" i="10"/>
  <c r="H999" i="10"/>
  <c r="H1000" i="10"/>
  <c r="H1001" i="10"/>
  <c r="H1002" i="10"/>
  <c r="H1003" i="10"/>
  <c r="H1004" i="10"/>
  <c r="H1005" i="10"/>
  <c r="H1006" i="10"/>
  <c r="H1007" i="10"/>
  <c r="H1008" i="10"/>
  <c r="H1009" i="10"/>
  <c r="H1010" i="10"/>
  <c r="H1011" i="10"/>
  <c r="H1012" i="10"/>
  <c r="H1013" i="10"/>
  <c r="H1014" i="10"/>
  <c r="H1015" i="10"/>
  <c r="H1016" i="10"/>
  <c r="H1017" i="10"/>
  <c r="H1018" i="10"/>
  <c r="H1019" i="10"/>
  <c r="H1020" i="10"/>
  <c r="H1021" i="10"/>
  <c r="H1022" i="10"/>
  <c r="H1023" i="10"/>
  <c r="H1024" i="10"/>
  <c r="H934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5" i="10"/>
  <c r="H916" i="10"/>
  <c r="H917" i="10"/>
  <c r="H918" i="10"/>
  <c r="H919" i="10"/>
  <c r="H920" i="10"/>
  <c r="H921" i="10"/>
  <c r="H922" i="10"/>
  <c r="H923" i="10"/>
  <c r="H924" i="10"/>
  <c r="H925" i="10"/>
  <c r="H926" i="10"/>
  <c r="H927" i="10"/>
  <c r="H928" i="10"/>
  <c r="H929" i="10"/>
  <c r="H930" i="10"/>
  <c r="H931" i="10"/>
  <c r="H890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5" i="10"/>
  <c r="H866" i="10"/>
  <c r="H867" i="10"/>
  <c r="H868" i="10"/>
  <c r="H869" i="10"/>
  <c r="H870" i="10"/>
  <c r="H871" i="10"/>
  <c r="H872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15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2" i="10"/>
  <c r="H778" i="10"/>
  <c r="H736" i="10"/>
  <c r="H737" i="10"/>
  <c r="H738" i="10"/>
  <c r="H739" i="10"/>
  <c r="H740" i="10"/>
  <c r="H742" i="10"/>
  <c r="H743" i="10"/>
  <c r="H744" i="10"/>
  <c r="H745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8" i="10"/>
  <c r="H769" i="10"/>
  <c r="H770" i="10"/>
  <c r="H771" i="10"/>
  <c r="H772" i="10"/>
  <c r="H773" i="10"/>
  <c r="H774" i="10"/>
  <c r="H775" i="10"/>
  <c r="H735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2" i="10"/>
  <c r="H684" i="10"/>
  <c r="H669" i="10"/>
  <c r="H670" i="10"/>
  <c r="H671" i="10"/>
  <c r="H673" i="10"/>
  <c r="H674" i="10"/>
  <c r="H675" i="10"/>
  <c r="H676" i="10"/>
  <c r="H677" i="10"/>
  <c r="H678" i="10"/>
  <c r="H679" i="10"/>
  <c r="H680" i="10"/>
  <c r="H681" i="10"/>
  <c r="H668" i="10"/>
  <c r="H626" i="10"/>
  <c r="H627" i="10"/>
  <c r="H628" i="10"/>
  <c r="H629" i="10"/>
  <c r="H630" i="10"/>
  <c r="H631" i="10"/>
  <c r="H633" i="10"/>
  <c r="H634" i="10"/>
  <c r="H635" i="10"/>
  <c r="H636" i="10"/>
  <c r="H637" i="10"/>
  <c r="H638" i="10"/>
  <c r="H639" i="10"/>
  <c r="H640" i="10"/>
  <c r="H641" i="10"/>
  <c r="H642" i="10"/>
  <c r="H643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5" i="10"/>
  <c r="H625" i="10"/>
  <c r="H615" i="10"/>
  <c r="H616" i="10"/>
  <c r="H617" i="10"/>
  <c r="H618" i="10"/>
  <c r="H619" i="10"/>
  <c r="H620" i="10"/>
  <c r="H614" i="10"/>
  <c r="H611" i="10"/>
  <c r="H610" i="10"/>
  <c r="H602" i="10"/>
  <c r="H603" i="10"/>
  <c r="H604" i="10"/>
  <c r="H605" i="10"/>
  <c r="H606" i="10"/>
  <c r="H607" i="10"/>
  <c r="H601" i="10"/>
  <c r="H597" i="10"/>
  <c r="H598" i="10"/>
  <c r="H596" i="10"/>
  <c r="H589" i="10"/>
  <c r="H590" i="10"/>
  <c r="H591" i="10"/>
  <c r="H592" i="10"/>
  <c r="H593" i="10"/>
  <c r="H588" i="10"/>
  <c r="H573" i="10"/>
  <c r="H574" i="10"/>
  <c r="H575" i="10"/>
  <c r="H576" i="10"/>
  <c r="H577" i="10"/>
  <c r="H578" i="10"/>
  <c r="H579" i="10"/>
  <c r="H580" i="10"/>
  <c r="H581" i="10"/>
  <c r="H582" i="10"/>
  <c r="H584" i="10"/>
  <c r="H585" i="10"/>
  <c r="H572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5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10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493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6" i="10"/>
  <c r="H477" i="10"/>
  <c r="H478" i="10"/>
  <c r="H479" i="10"/>
  <c r="H480" i="10"/>
  <c r="H481" i="10"/>
  <c r="H482" i="10"/>
  <c r="H483" i="10"/>
  <c r="H484" i="10"/>
  <c r="H486" i="10"/>
  <c r="H487" i="10"/>
  <c r="H488" i="10"/>
  <c r="H489" i="10"/>
  <c r="H490" i="10"/>
  <c r="H462" i="10"/>
  <c r="H455" i="10"/>
  <c r="H456" i="10"/>
  <c r="H457" i="10"/>
  <c r="H458" i="10"/>
  <c r="H454" i="10"/>
  <c r="H447" i="10"/>
  <c r="H448" i="10"/>
  <c r="H449" i="10"/>
  <c r="H450" i="10"/>
  <c r="H451" i="10"/>
  <c r="H446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29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10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382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8" i="10"/>
  <c r="H364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4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20" i="10"/>
  <c r="H308" i="10"/>
  <c r="H309" i="10"/>
  <c r="H310" i="10"/>
  <c r="H311" i="10"/>
  <c r="H312" i="10"/>
  <c r="H313" i="10"/>
  <c r="H314" i="10"/>
  <c r="H315" i="10"/>
  <c r="H316" i="10"/>
  <c r="H307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290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67" i="10"/>
  <c r="H227" i="10"/>
  <c r="H228" i="10"/>
  <c r="H229" i="10"/>
  <c r="H230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26" i="10"/>
  <c r="H219" i="10"/>
  <c r="H220" i="10"/>
  <c r="H221" i="10"/>
  <c r="H222" i="10"/>
  <c r="H218" i="10"/>
  <c r="H208" i="10"/>
  <c r="H209" i="10"/>
  <c r="H210" i="10"/>
  <c r="H211" i="10"/>
  <c r="H212" i="10"/>
  <c r="H213" i="10"/>
  <c r="H214" i="10"/>
  <c r="H215" i="10"/>
  <c r="H207" i="10"/>
  <c r="H179" i="10"/>
  <c r="H180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178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1" i="10"/>
  <c r="H172" i="10"/>
  <c r="H173" i="10"/>
  <c r="H154" i="10"/>
  <c r="H148" i="10"/>
  <c r="H149" i="10"/>
  <c r="H151" i="10"/>
  <c r="J72" i="10"/>
  <c r="J73" i="10"/>
  <c r="J74" i="10"/>
  <c r="J75" i="10"/>
  <c r="J76" i="10"/>
  <c r="J77" i="10"/>
  <c r="H72" i="10"/>
  <c r="H73" i="10"/>
  <c r="H74" i="10"/>
  <c r="H75" i="10"/>
  <c r="H76" i="10"/>
  <c r="H77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8" i="10"/>
  <c r="J79" i="10"/>
  <c r="J80" i="10"/>
  <c r="J81" i="10"/>
  <c r="J82" i="10"/>
  <c r="J8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8" i="10"/>
  <c r="H79" i="10"/>
  <c r="H80" i="10"/>
  <c r="H81" i="10"/>
  <c r="H82" i="10"/>
  <c r="H83" i="10"/>
  <c r="J44" i="10"/>
  <c r="J45" i="10"/>
  <c r="J46" i="10"/>
  <c r="J47" i="10"/>
  <c r="J48" i="10"/>
  <c r="J49" i="10"/>
  <c r="J50" i="10"/>
  <c r="J51" i="10"/>
  <c r="J52" i="10"/>
  <c r="J53" i="10"/>
  <c r="H44" i="10"/>
  <c r="H45" i="10"/>
  <c r="H46" i="10"/>
  <c r="H47" i="10"/>
  <c r="H48" i="10"/>
  <c r="H49" i="10"/>
  <c r="H50" i="10"/>
  <c r="H51" i="10"/>
  <c r="H52" i="10"/>
  <c r="H53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86" i="10"/>
  <c r="H21" i="10"/>
  <c r="H22" i="10"/>
  <c r="H24" i="10"/>
  <c r="H25" i="10"/>
  <c r="H26" i="10"/>
  <c r="H27" i="10"/>
  <c r="H28" i="10"/>
  <c r="H29" i="10"/>
  <c r="H30" i="10"/>
  <c r="H31" i="10"/>
  <c r="H33" i="10"/>
  <c r="H35" i="10"/>
  <c r="H37" i="10"/>
  <c r="H38" i="10"/>
  <c r="H39" i="10"/>
  <c r="H41" i="10"/>
  <c r="H42" i="10"/>
  <c r="H43" i="10"/>
  <c r="H20" i="10"/>
  <c r="J42" i="10"/>
  <c r="J43" i="10"/>
  <c r="J1669" i="10"/>
  <c r="J1668" i="10"/>
  <c r="J1665" i="10"/>
  <c r="J1662" i="10"/>
  <c r="J1663" i="10"/>
  <c r="J1664" i="10"/>
  <c r="J1666" i="10"/>
  <c r="J1667" i="10"/>
  <c r="A11" i="8"/>
  <c r="A13" i="10"/>
  <c r="A9" i="7"/>
  <c r="A11" i="6"/>
  <c r="C16" i="6"/>
  <c r="J1419" i="10"/>
  <c r="P1671" i="10"/>
  <c r="K1671" i="10"/>
  <c r="P1637" i="10"/>
  <c r="K1637" i="10"/>
  <c r="P1615" i="10"/>
  <c r="K1615" i="10"/>
  <c r="P1603" i="10"/>
  <c r="K1603" i="10"/>
  <c r="P1596" i="10"/>
  <c r="K1596" i="10"/>
  <c r="P1584" i="10"/>
  <c r="A1585" i="10" s="1"/>
  <c r="K1584" i="10"/>
  <c r="P1576" i="10"/>
  <c r="K1576" i="10"/>
  <c r="P1559" i="10"/>
  <c r="K1559" i="10"/>
  <c r="K1544" i="10"/>
  <c r="P1544" i="10"/>
  <c r="P1475" i="10"/>
  <c r="K1475" i="10"/>
  <c r="P1470" i="10"/>
  <c r="K1470" i="10"/>
  <c r="K1450" i="10"/>
  <c r="P1450" i="10"/>
  <c r="P1433" i="10"/>
  <c r="P1419" i="10"/>
  <c r="P1387" i="10"/>
  <c r="P1347" i="10"/>
  <c r="P1301" i="10"/>
  <c r="P1246" i="10"/>
  <c r="P1183" i="10"/>
  <c r="P1182" i="10"/>
  <c r="K1182" i="10"/>
  <c r="P1169" i="10"/>
  <c r="P1166" i="10"/>
  <c r="P1159" i="10"/>
  <c r="P1158" i="10"/>
  <c r="K1158" i="10"/>
  <c r="P1139" i="10"/>
  <c r="P1132" i="10"/>
  <c r="P1125" i="10"/>
  <c r="P1109" i="10"/>
  <c r="P1099" i="10"/>
  <c r="P1098" i="10"/>
  <c r="K1098" i="10"/>
  <c r="P1028" i="10"/>
  <c r="P933" i="10"/>
  <c r="P889" i="10"/>
  <c r="P814" i="10"/>
  <c r="P777" i="10"/>
  <c r="P734" i="10"/>
  <c r="P683" i="10"/>
  <c r="P667" i="10"/>
  <c r="K623" i="10"/>
  <c r="P624" i="10"/>
  <c r="P623" i="10"/>
  <c r="P613" i="10"/>
  <c r="P609" i="10"/>
  <c r="P600" i="10"/>
  <c r="P595" i="10"/>
  <c r="P587" i="10"/>
  <c r="P571" i="10"/>
  <c r="P570" i="10"/>
  <c r="K570" i="10"/>
  <c r="P550" i="10"/>
  <c r="K550" i="10"/>
  <c r="P509" i="10"/>
  <c r="K509" i="10"/>
  <c r="P492" i="10"/>
  <c r="K492" i="10"/>
  <c r="K461" i="10"/>
  <c r="P461" i="10"/>
  <c r="P453" i="10"/>
  <c r="P445" i="10"/>
  <c r="P428" i="10"/>
  <c r="P427" i="10"/>
  <c r="K427" i="10"/>
  <c r="P409" i="10"/>
  <c r="K409" i="10"/>
  <c r="P381" i="10"/>
  <c r="P363" i="10"/>
  <c r="P339" i="10"/>
  <c r="K338" i="10"/>
  <c r="P338" i="10"/>
  <c r="P319" i="10"/>
  <c r="K319" i="10"/>
  <c r="P306" i="10"/>
  <c r="P289" i="10"/>
  <c r="A266" i="10"/>
  <c r="P266" i="10" s="1"/>
  <c r="P265" i="10"/>
  <c r="J20" i="10"/>
  <c r="J1385" i="10"/>
  <c r="J1431" i="10"/>
  <c r="I1168" i="10"/>
  <c r="J1168" i="10" s="1"/>
  <c r="J1675" i="10"/>
  <c r="J1676" i="10"/>
  <c r="J1578" i="10"/>
  <c r="J160" i="10"/>
  <c r="J161" i="10"/>
  <c r="J162" i="10"/>
  <c r="J148" i="10"/>
  <c r="J149" i="10"/>
  <c r="J151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86" i="10"/>
  <c r="J87" i="10"/>
  <c r="J88" i="10"/>
  <c r="J89" i="10"/>
  <c r="J130" i="10"/>
  <c r="J131" i="10"/>
  <c r="J132" i="10"/>
  <c r="J133" i="10"/>
  <c r="J134" i="10"/>
  <c r="J135" i="10"/>
  <c r="J136" i="10"/>
  <c r="J137" i="10"/>
  <c r="J138" i="10"/>
  <c r="J139" i="10"/>
  <c r="J929" i="10"/>
  <c r="J930" i="10"/>
  <c r="J547" i="10"/>
  <c r="H1386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423" i="10"/>
  <c r="J79" i="8"/>
  <c r="L79" i="8" s="1"/>
  <c r="J81" i="8"/>
  <c r="L81" i="8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5" i="7"/>
  <c r="B14" i="7"/>
  <c r="J17" i="8"/>
  <c r="L17" i="8"/>
  <c r="B81" i="8"/>
  <c r="A81" i="8"/>
  <c r="B79" i="8"/>
  <c r="A79" i="8"/>
  <c r="B77" i="8"/>
  <c r="A77" i="8"/>
  <c r="B75" i="8"/>
  <c r="A75" i="8"/>
  <c r="B73" i="8"/>
  <c r="A73" i="8"/>
  <c r="B71" i="8"/>
  <c r="A71" i="8"/>
  <c r="B69" i="8"/>
  <c r="A69" i="8"/>
  <c r="B67" i="8"/>
  <c r="A67" i="8"/>
  <c r="B65" i="8"/>
  <c r="A65" i="8"/>
  <c r="B63" i="8"/>
  <c r="A63" i="8"/>
  <c r="B61" i="8"/>
  <c r="A61" i="8"/>
  <c r="B59" i="8"/>
  <c r="A59" i="8"/>
  <c r="B57" i="8"/>
  <c r="A57" i="8"/>
  <c r="B55" i="8"/>
  <c r="A55" i="8"/>
  <c r="B53" i="8"/>
  <c r="A53" i="8"/>
  <c r="B51" i="8"/>
  <c r="A51" i="8"/>
  <c r="B49" i="8"/>
  <c r="A49" i="8"/>
  <c r="B47" i="8"/>
  <c r="A47" i="8"/>
  <c r="B45" i="8"/>
  <c r="A45" i="8"/>
  <c r="B43" i="8"/>
  <c r="A43" i="8"/>
  <c r="B41" i="8"/>
  <c r="A41" i="8"/>
  <c r="B39" i="8"/>
  <c r="A39" i="8"/>
  <c r="B37" i="8"/>
  <c r="A37" i="8"/>
  <c r="B35" i="8"/>
  <c r="A35" i="8"/>
  <c r="B33" i="8"/>
  <c r="A33" i="8"/>
  <c r="B31" i="8"/>
  <c r="A31" i="8"/>
  <c r="B29" i="8"/>
  <c r="B27" i="8"/>
  <c r="B25" i="8"/>
  <c r="B23" i="8"/>
  <c r="B21" i="8"/>
  <c r="B17" i="8"/>
  <c r="J65" i="8"/>
  <c r="L65" i="8" s="1"/>
  <c r="J63" i="8"/>
  <c r="L63" i="8" s="1"/>
  <c r="J61" i="8"/>
  <c r="L61" i="8" s="1"/>
  <c r="J59" i="8"/>
  <c r="L59" i="8" s="1"/>
  <c r="J57" i="8"/>
  <c r="L57" i="8" s="1"/>
  <c r="J55" i="8"/>
  <c r="L55" i="8" s="1"/>
  <c r="J53" i="8"/>
  <c r="L53" i="8" s="1"/>
  <c r="J25" i="8"/>
  <c r="L25" i="8" s="1"/>
  <c r="J23" i="8"/>
  <c r="L23" i="8" s="1"/>
  <c r="J31" i="8"/>
  <c r="L31" i="8" s="1"/>
  <c r="J21" i="8"/>
  <c r="L21" i="8" s="1"/>
  <c r="J1647" i="10"/>
  <c r="J1648" i="10"/>
  <c r="J1649" i="10"/>
  <c r="J1650" i="10"/>
  <c r="J1651" i="10"/>
  <c r="J1652" i="10"/>
  <c r="J1653" i="10"/>
  <c r="J1654" i="10"/>
  <c r="J1345" i="10"/>
  <c r="H776" i="10"/>
  <c r="J619" i="10"/>
  <c r="J524" i="10"/>
  <c r="J476" i="10"/>
  <c r="J477" i="10"/>
  <c r="J478" i="10"/>
  <c r="J479" i="10"/>
  <c r="J480" i="10"/>
  <c r="J481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379" i="10"/>
  <c r="J127" i="10"/>
  <c r="J128" i="10"/>
  <c r="J129" i="10"/>
  <c r="J140" i="10"/>
  <c r="J199" i="10"/>
  <c r="J1335" i="10"/>
  <c r="J1336" i="10"/>
  <c r="J1337" i="10"/>
  <c r="J1338" i="10"/>
  <c r="J1339" i="10"/>
  <c r="J1340" i="10"/>
  <c r="J1341" i="10"/>
  <c r="J1342" i="10"/>
  <c r="J1343" i="10"/>
  <c r="J1344" i="10"/>
  <c r="J1325" i="10"/>
  <c r="J1326" i="10"/>
  <c r="J1327" i="10"/>
  <c r="J1328" i="10"/>
  <c r="J1329" i="10"/>
  <c r="J1330" i="10"/>
  <c r="J1331" i="10"/>
  <c r="J1332" i="10"/>
  <c r="J1333" i="10"/>
  <c r="J1334" i="10"/>
  <c r="J1309" i="10"/>
  <c r="J1310" i="10"/>
  <c r="J1311" i="10"/>
  <c r="J1312" i="10"/>
  <c r="J1313" i="10"/>
  <c r="J1314" i="10"/>
  <c r="J1315" i="10"/>
  <c r="J1316" i="10"/>
  <c r="J1317" i="10"/>
  <c r="J1318" i="10"/>
  <c r="J1319" i="10"/>
  <c r="J1320" i="10"/>
  <c r="J1321" i="10"/>
  <c r="J1322" i="10"/>
  <c r="J1323" i="10"/>
  <c r="J1324" i="10"/>
  <c r="H1346" i="10"/>
  <c r="J1308" i="10"/>
  <c r="J1307" i="10"/>
  <c r="J1306" i="10"/>
  <c r="J1305" i="10"/>
  <c r="J1304" i="10"/>
  <c r="J1303" i="10"/>
  <c r="J1302" i="10"/>
  <c r="G100" i="8"/>
  <c r="A99" i="8"/>
  <c r="A98" i="8"/>
  <c r="A11" i="10"/>
  <c r="A1696" i="10"/>
  <c r="A1695" i="10"/>
  <c r="A39" i="6"/>
  <c r="A64" i="7"/>
  <c r="A51" i="7"/>
  <c r="A50" i="7"/>
  <c r="J29" i="8"/>
  <c r="L29" i="8" s="1"/>
  <c r="J77" i="8"/>
  <c r="L77" i="8" s="1"/>
  <c r="A12" i="6"/>
  <c r="A10" i="7"/>
  <c r="A12" i="8"/>
  <c r="A48" i="7"/>
  <c r="J75" i="8"/>
  <c r="L75" i="8" s="1"/>
  <c r="J49" i="8"/>
  <c r="L49" i="8" s="1"/>
  <c r="J47" i="8"/>
  <c r="L47" i="8" s="1"/>
  <c r="J45" i="8"/>
  <c r="L45" i="8" s="1"/>
  <c r="J41" i="8"/>
  <c r="L41" i="8" s="1"/>
  <c r="J39" i="8"/>
  <c r="L39" i="8" s="1"/>
  <c r="J27" i="8"/>
  <c r="L27" i="8" s="1"/>
  <c r="J73" i="8"/>
  <c r="L73" i="8" s="1"/>
  <c r="J71" i="8"/>
  <c r="L71" i="8" s="1"/>
  <c r="J69" i="8"/>
  <c r="L69" i="8" s="1"/>
  <c r="J67" i="8"/>
  <c r="L67" i="8" s="1"/>
  <c r="J51" i="8"/>
  <c r="L51" i="8" s="1"/>
  <c r="J43" i="8"/>
  <c r="L43" i="8" s="1"/>
  <c r="J37" i="8"/>
  <c r="L37" i="8" s="1"/>
  <c r="J35" i="8"/>
  <c r="L35" i="8" s="1"/>
  <c r="J33" i="8"/>
  <c r="L33" i="8" s="1"/>
  <c r="A10" i="8"/>
  <c r="A9" i="8"/>
  <c r="A8" i="8"/>
  <c r="A7" i="8"/>
  <c r="A6" i="8"/>
  <c r="A63" i="7"/>
  <c r="A62" i="7"/>
  <c r="A8" i="7"/>
  <c r="A7" i="7"/>
  <c r="A6" i="7"/>
  <c r="A42" i="6"/>
  <c r="A38" i="6"/>
  <c r="A37" i="6"/>
  <c r="A29" i="6"/>
  <c r="A28" i="6"/>
  <c r="A10" i="6"/>
  <c r="A9" i="6"/>
  <c r="A8" i="6"/>
  <c r="A7" i="6"/>
  <c r="A6" i="6"/>
  <c r="H1682" i="10"/>
  <c r="J1681" i="10"/>
  <c r="J1680" i="10"/>
  <c r="J1679" i="10"/>
  <c r="J1678" i="10"/>
  <c r="J1677" i="10"/>
  <c r="J1674" i="10"/>
  <c r="J1673" i="10"/>
  <c r="J1672" i="10"/>
  <c r="J1671" i="10"/>
  <c r="H1670" i="10"/>
  <c r="J1661" i="10"/>
  <c r="J1660" i="10"/>
  <c r="J1659" i="10"/>
  <c r="J1658" i="10"/>
  <c r="J1657" i="10"/>
  <c r="J1656" i="10"/>
  <c r="J1655" i="10"/>
  <c r="J1646" i="10"/>
  <c r="J1645" i="10"/>
  <c r="J1644" i="10"/>
  <c r="J1643" i="10"/>
  <c r="J1642" i="10"/>
  <c r="J1641" i="10"/>
  <c r="J1640" i="10"/>
  <c r="J1639" i="10"/>
  <c r="J1638" i="10"/>
  <c r="J1637" i="10"/>
  <c r="H1636" i="10"/>
  <c r="J1634" i="10"/>
  <c r="J1633" i="10"/>
  <c r="J1632" i="10"/>
  <c r="J1631" i="10"/>
  <c r="J1630" i="10"/>
  <c r="J1629" i="10"/>
  <c r="J1628" i="10"/>
  <c r="J1627" i="10"/>
  <c r="J1626" i="10"/>
  <c r="J1625" i="10"/>
  <c r="J1624" i="10"/>
  <c r="J1623" i="10"/>
  <c r="J1622" i="10"/>
  <c r="J1621" i="10"/>
  <c r="J1620" i="10"/>
  <c r="J1619" i="10"/>
  <c r="J1618" i="10"/>
  <c r="J1617" i="10"/>
  <c r="J1616" i="10"/>
  <c r="J1615" i="10"/>
  <c r="H1614" i="10"/>
  <c r="J1613" i="10"/>
  <c r="J1612" i="10"/>
  <c r="J1611" i="10"/>
  <c r="J1610" i="10"/>
  <c r="J1609" i="10"/>
  <c r="J1608" i="10"/>
  <c r="J1607" i="10"/>
  <c r="J1606" i="10"/>
  <c r="J1605" i="10"/>
  <c r="J1604" i="10"/>
  <c r="J1603" i="10"/>
  <c r="H1602" i="10"/>
  <c r="J1601" i="10"/>
  <c r="J1600" i="10"/>
  <c r="J1599" i="10"/>
  <c r="J1598" i="10"/>
  <c r="A1599" i="10" s="1"/>
  <c r="J1597" i="10"/>
  <c r="J1596" i="10"/>
  <c r="H1595" i="10"/>
  <c r="J1594" i="10"/>
  <c r="J1593" i="10"/>
  <c r="J1592" i="10"/>
  <c r="J1591" i="10"/>
  <c r="J1590" i="10"/>
  <c r="J1589" i="10"/>
  <c r="J1588" i="10"/>
  <c r="J1587" i="10"/>
  <c r="J1586" i="10"/>
  <c r="J1585" i="10"/>
  <c r="J1584" i="10"/>
  <c r="H1583" i="10"/>
  <c r="J1577" i="10"/>
  <c r="A1578" i="10" s="1"/>
  <c r="J1576" i="10"/>
  <c r="H1575" i="10"/>
  <c r="J1574" i="10"/>
  <c r="J1573" i="10"/>
  <c r="J1572" i="10"/>
  <c r="J1571" i="10"/>
  <c r="J1570" i="10"/>
  <c r="J1569" i="10"/>
  <c r="J1568" i="10"/>
  <c r="J1567" i="10"/>
  <c r="J1566" i="10"/>
  <c r="J1565" i="10"/>
  <c r="J1564" i="10"/>
  <c r="J1563" i="10"/>
  <c r="J1562" i="10"/>
  <c r="J1561" i="10"/>
  <c r="J1560" i="10"/>
  <c r="J1559" i="10"/>
  <c r="H1558" i="10"/>
  <c r="J1557" i="10"/>
  <c r="J1556" i="10"/>
  <c r="J1555" i="10"/>
  <c r="J1554" i="10"/>
  <c r="J1553" i="10"/>
  <c r="J1552" i="10"/>
  <c r="J1551" i="10"/>
  <c r="J1550" i="10"/>
  <c r="J1549" i="10"/>
  <c r="J1548" i="10"/>
  <c r="J1547" i="10"/>
  <c r="J1546" i="10"/>
  <c r="J1545" i="10"/>
  <c r="J1544" i="10"/>
  <c r="H1543" i="10"/>
  <c r="J1542" i="10"/>
  <c r="J1541" i="10"/>
  <c r="J1540" i="10"/>
  <c r="J1539" i="10"/>
  <c r="J1538" i="10"/>
  <c r="J1537" i="10"/>
  <c r="J1536" i="10"/>
  <c r="J1535" i="10"/>
  <c r="J1534" i="10"/>
  <c r="J1533" i="10"/>
  <c r="J1532" i="10"/>
  <c r="J1531" i="10"/>
  <c r="J1530" i="10"/>
  <c r="J1529" i="10"/>
  <c r="J1528" i="10"/>
  <c r="J1527" i="10"/>
  <c r="J1526" i="10"/>
  <c r="J1525" i="10"/>
  <c r="J1524" i="10"/>
  <c r="J1523" i="10"/>
  <c r="J1522" i="10"/>
  <c r="J1521" i="10"/>
  <c r="J1520" i="10"/>
  <c r="J1519" i="10"/>
  <c r="J1518" i="10"/>
  <c r="J1517" i="10"/>
  <c r="J1516" i="10"/>
  <c r="J1515" i="10"/>
  <c r="J1514" i="10"/>
  <c r="J1513" i="10"/>
  <c r="J1512" i="10"/>
  <c r="J1511" i="10"/>
  <c r="J1510" i="10"/>
  <c r="J1509" i="10"/>
  <c r="J1508" i="10"/>
  <c r="J1507" i="10"/>
  <c r="J1506" i="10"/>
  <c r="J1505" i="10"/>
  <c r="J1504" i="10"/>
  <c r="J1503" i="10"/>
  <c r="J1502" i="10"/>
  <c r="J1501" i="10"/>
  <c r="J1500" i="10"/>
  <c r="J1499" i="10"/>
  <c r="J1498" i="10"/>
  <c r="J1497" i="10"/>
  <c r="J1496" i="10"/>
  <c r="J1495" i="10"/>
  <c r="J1494" i="10"/>
  <c r="J1493" i="10"/>
  <c r="J1492" i="10"/>
  <c r="J1491" i="10"/>
  <c r="J1490" i="10"/>
  <c r="J1489" i="10"/>
  <c r="J1488" i="10"/>
  <c r="J1487" i="10"/>
  <c r="J1486" i="10"/>
  <c r="J1485" i="10"/>
  <c r="J1484" i="10"/>
  <c r="J1483" i="10"/>
  <c r="J1482" i="10"/>
  <c r="J1481" i="10"/>
  <c r="J1480" i="10"/>
  <c r="J1479" i="10"/>
  <c r="J1478" i="10"/>
  <c r="J1477" i="10"/>
  <c r="J1476" i="10"/>
  <c r="J1475" i="10"/>
  <c r="H1474" i="10"/>
  <c r="J1473" i="10"/>
  <c r="J1472" i="10"/>
  <c r="J1471" i="10"/>
  <c r="J1470" i="10"/>
  <c r="H1469" i="10"/>
  <c r="J1467" i="10"/>
  <c r="J1466" i="10"/>
  <c r="J1465" i="10"/>
  <c r="J1464" i="10"/>
  <c r="J1463" i="10"/>
  <c r="J1462" i="10"/>
  <c r="J1461" i="10"/>
  <c r="J1460" i="10"/>
  <c r="J1459" i="10"/>
  <c r="J1458" i="10"/>
  <c r="J1457" i="10"/>
  <c r="J1456" i="10"/>
  <c r="J1455" i="10"/>
  <c r="J1454" i="10"/>
  <c r="J1453" i="10"/>
  <c r="J1452" i="10"/>
  <c r="J1451" i="10"/>
  <c r="J1450" i="10"/>
  <c r="H1449" i="10"/>
  <c r="H1448" i="10"/>
  <c r="J1447" i="10"/>
  <c r="J1446" i="10"/>
  <c r="J1445" i="10"/>
  <c r="J1444" i="10"/>
  <c r="J1443" i="10"/>
  <c r="J1442" i="10"/>
  <c r="J1441" i="10"/>
  <c r="J1440" i="10"/>
  <c r="J1439" i="10"/>
  <c r="J1438" i="10"/>
  <c r="J1437" i="10"/>
  <c r="J1436" i="10"/>
  <c r="J1435" i="10"/>
  <c r="J1434" i="10"/>
  <c r="J1433" i="10"/>
  <c r="H1432" i="10"/>
  <c r="J1430" i="10"/>
  <c r="J1429" i="10"/>
  <c r="J1428" i="10"/>
  <c r="J1427" i="10"/>
  <c r="J1426" i="10"/>
  <c r="J1425" i="10"/>
  <c r="J1424" i="10"/>
  <c r="J1423" i="10"/>
  <c r="J1422" i="10"/>
  <c r="J1421" i="10"/>
  <c r="J1420" i="10"/>
  <c r="H1418" i="10"/>
  <c r="J1417" i="10"/>
  <c r="J1416" i="10"/>
  <c r="J1415" i="10"/>
  <c r="J1414" i="10"/>
  <c r="J1413" i="10"/>
  <c r="J1412" i="10"/>
  <c r="J1411" i="10"/>
  <c r="J1410" i="10"/>
  <c r="J1409" i="10"/>
  <c r="J1408" i="10"/>
  <c r="J1407" i="10"/>
  <c r="J1406" i="10"/>
  <c r="J1405" i="10"/>
  <c r="J1404" i="10"/>
  <c r="J1403" i="10"/>
  <c r="J1402" i="10"/>
  <c r="J1401" i="10"/>
  <c r="J1400" i="10"/>
  <c r="J1399" i="10"/>
  <c r="J1398" i="10"/>
  <c r="J1397" i="10"/>
  <c r="J1396" i="10"/>
  <c r="J1395" i="10"/>
  <c r="J1394" i="10"/>
  <c r="J1393" i="10"/>
  <c r="J1392" i="10"/>
  <c r="J1391" i="10"/>
  <c r="J1390" i="10"/>
  <c r="J1389" i="10"/>
  <c r="J1388" i="10"/>
  <c r="J1387" i="10"/>
  <c r="J1384" i="10"/>
  <c r="J1383" i="10"/>
  <c r="J1382" i="10"/>
  <c r="J1381" i="10"/>
  <c r="J1380" i="10"/>
  <c r="J1379" i="10"/>
  <c r="J1378" i="10"/>
  <c r="J1377" i="10"/>
  <c r="J1376" i="10"/>
  <c r="J1375" i="10"/>
  <c r="J1374" i="10"/>
  <c r="J1373" i="10"/>
  <c r="J1372" i="10"/>
  <c r="J1371" i="10"/>
  <c r="J1370" i="10"/>
  <c r="J1369" i="10"/>
  <c r="J1368" i="10"/>
  <c r="J1367" i="10"/>
  <c r="J1366" i="10"/>
  <c r="J1365" i="10"/>
  <c r="J1364" i="10"/>
  <c r="J1363" i="10"/>
  <c r="J1362" i="10"/>
  <c r="J1361" i="10"/>
  <c r="J1360" i="10"/>
  <c r="J1359" i="10"/>
  <c r="J1358" i="10"/>
  <c r="J1357" i="10"/>
  <c r="J1356" i="10"/>
  <c r="J1355" i="10"/>
  <c r="J1354" i="10"/>
  <c r="J1353" i="10"/>
  <c r="J1352" i="10"/>
  <c r="J1351" i="10"/>
  <c r="J1350" i="10"/>
  <c r="J1349" i="10"/>
  <c r="J1348" i="10"/>
  <c r="A1348" i="10" s="1"/>
  <c r="J1347" i="10"/>
  <c r="H1300" i="10"/>
  <c r="J1299" i="10"/>
  <c r="J1298" i="10"/>
  <c r="J1297" i="10"/>
  <c r="J1296" i="10"/>
  <c r="J1295" i="10"/>
  <c r="J1294" i="10"/>
  <c r="J1293" i="10"/>
  <c r="J1292" i="10"/>
  <c r="J1291" i="10"/>
  <c r="J1290" i="10"/>
  <c r="J1289" i="10"/>
  <c r="J1288" i="10"/>
  <c r="J1287" i="10"/>
  <c r="J1286" i="10"/>
  <c r="J1285" i="10"/>
  <c r="J1284" i="10"/>
  <c r="J1283" i="10"/>
  <c r="J1282" i="10"/>
  <c r="J1281" i="10"/>
  <c r="J1280" i="10"/>
  <c r="J1279" i="10"/>
  <c r="J1278" i="10"/>
  <c r="J1277" i="10"/>
  <c r="J1276" i="10"/>
  <c r="J1275" i="10"/>
  <c r="J1274" i="10"/>
  <c r="J1273" i="10"/>
  <c r="J1272" i="10"/>
  <c r="J1271" i="10"/>
  <c r="J1270" i="10"/>
  <c r="J1269" i="10"/>
  <c r="J1268" i="10"/>
  <c r="J1267" i="10"/>
  <c r="J1266" i="10"/>
  <c r="J1265" i="10"/>
  <c r="J1264" i="10"/>
  <c r="J1263" i="10"/>
  <c r="J1262" i="10"/>
  <c r="J1261" i="10"/>
  <c r="J1260" i="10"/>
  <c r="J1259" i="10"/>
  <c r="J1258" i="10"/>
  <c r="J1257" i="10"/>
  <c r="J1256" i="10"/>
  <c r="J1255" i="10"/>
  <c r="J1254" i="10"/>
  <c r="J1253" i="10"/>
  <c r="J1252" i="10"/>
  <c r="J1251" i="10"/>
  <c r="J1250" i="10"/>
  <c r="J1249" i="10"/>
  <c r="J1248" i="10"/>
  <c r="J1247" i="10"/>
  <c r="J1246" i="10"/>
  <c r="H1245" i="10"/>
  <c r="J1244" i="10"/>
  <c r="J1243" i="10"/>
  <c r="J1242" i="10"/>
  <c r="J1241" i="10"/>
  <c r="J1240" i="10"/>
  <c r="J1239" i="10"/>
  <c r="J1238" i="10"/>
  <c r="J1237" i="10"/>
  <c r="J1236" i="10"/>
  <c r="J1235" i="10"/>
  <c r="J1234" i="10"/>
  <c r="J1233" i="10"/>
  <c r="J1232" i="10"/>
  <c r="J1231" i="10"/>
  <c r="J1230" i="10"/>
  <c r="J1229" i="10"/>
  <c r="J1228" i="10"/>
  <c r="J1227" i="10"/>
  <c r="J1226" i="10"/>
  <c r="J1225" i="10"/>
  <c r="J1224" i="10"/>
  <c r="J1223" i="10"/>
  <c r="J1222" i="10"/>
  <c r="J1221" i="10"/>
  <c r="J1220" i="10"/>
  <c r="J1219" i="10"/>
  <c r="J1218" i="10"/>
  <c r="J1217" i="10"/>
  <c r="J1216" i="10"/>
  <c r="J1215" i="10"/>
  <c r="J1214" i="10"/>
  <c r="J1213" i="10"/>
  <c r="J1212" i="10"/>
  <c r="J1211" i="10"/>
  <c r="J1210" i="10"/>
  <c r="J1209" i="10"/>
  <c r="J1208" i="10"/>
  <c r="J1207" i="10"/>
  <c r="J1206" i="10"/>
  <c r="J1205" i="10"/>
  <c r="J1204" i="10"/>
  <c r="J1203" i="10"/>
  <c r="J1202" i="10"/>
  <c r="J1201" i="10"/>
  <c r="J1200" i="10"/>
  <c r="J1199" i="10"/>
  <c r="J1198" i="10"/>
  <c r="J1197" i="10"/>
  <c r="J1196" i="10"/>
  <c r="J1195" i="10"/>
  <c r="J1194" i="10"/>
  <c r="J1193" i="10"/>
  <c r="J1192" i="10"/>
  <c r="J1191" i="10"/>
  <c r="J1190" i="10"/>
  <c r="J1189" i="10"/>
  <c r="J1188" i="10"/>
  <c r="J1187" i="10"/>
  <c r="J1186" i="10"/>
  <c r="J1185" i="10"/>
  <c r="J1184" i="10"/>
  <c r="J1183" i="10"/>
  <c r="M1347" i="10" s="1"/>
  <c r="J1182" i="10"/>
  <c r="H1181" i="10"/>
  <c r="H1180" i="10"/>
  <c r="J1179" i="10"/>
  <c r="J1178" i="10"/>
  <c r="J1177" i="10"/>
  <c r="J1176" i="10"/>
  <c r="J1175" i="10"/>
  <c r="J1174" i="10"/>
  <c r="J1173" i="10"/>
  <c r="J1172" i="10"/>
  <c r="J1171" i="10"/>
  <c r="J1170" i="10"/>
  <c r="J1169" i="10"/>
  <c r="H1168" i="10"/>
  <c r="J1167" i="10"/>
  <c r="J1166" i="10"/>
  <c r="H1165" i="10"/>
  <c r="J1164" i="10"/>
  <c r="J1163" i="10"/>
  <c r="J1162" i="10"/>
  <c r="J1161" i="10"/>
  <c r="J1160" i="10"/>
  <c r="J1159" i="10"/>
  <c r="J1158" i="10"/>
  <c r="M1166" i="10" s="1"/>
  <c r="J1157" i="10"/>
  <c r="H1156" i="10"/>
  <c r="H1155" i="10"/>
  <c r="J1154" i="10"/>
  <c r="J1153" i="10"/>
  <c r="J1152" i="10"/>
  <c r="J1151" i="10"/>
  <c r="J1150" i="10"/>
  <c r="J1149" i="10"/>
  <c r="J1148" i="10"/>
  <c r="J1147" i="10"/>
  <c r="J1146" i="10"/>
  <c r="J1145" i="10"/>
  <c r="J1144" i="10"/>
  <c r="J1143" i="10"/>
  <c r="J1142" i="10"/>
  <c r="J1141" i="10"/>
  <c r="J1140" i="10"/>
  <c r="J1139" i="10"/>
  <c r="H1138" i="10"/>
  <c r="J1137" i="10"/>
  <c r="J1136" i="10"/>
  <c r="J1135" i="10"/>
  <c r="J1134" i="10"/>
  <c r="A1134" i="10" s="1"/>
  <c r="J1133" i="10"/>
  <c r="J1132" i="10"/>
  <c r="H1131" i="10"/>
  <c r="J1130" i="10"/>
  <c r="J1129" i="10"/>
  <c r="J1128" i="10"/>
  <c r="J1127" i="10"/>
  <c r="J1126" i="10"/>
  <c r="A1126" i="10" s="1"/>
  <c r="J1125" i="10"/>
  <c r="H1124" i="10"/>
  <c r="J1123" i="10"/>
  <c r="J1122" i="10"/>
  <c r="J1121" i="10"/>
  <c r="J1120" i="10"/>
  <c r="J1119" i="10"/>
  <c r="J1118" i="10"/>
  <c r="J1117" i="10"/>
  <c r="J1116" i="10"/>
  <c r="J1115" i="10"/>
  <c r="J1114" i="10"/>
  <c r="J1113" i="10"/>
  <c r="J1112" i="10"/>
  <c r="J1111" i="10"/>
  <c r="J1110" i="10"/>
  <c r="J1109" i="10"/>
  <c r="H1108" i="10"/>
  <c r="J1107" i="10"/>
  <c r="J1106" i="10"/>
  <c r="J1105" i="10"/>
  <c r="J1104" i="10"/>
  <c r="J1103" i="10"/>
  <c r="J1102" i="10"/>
  <c r="J1101" i="10"/>
  <c r="J1100" i="10"/>
  <c r="A1100" i="10" s="1"/>
  <c r="J1099" i="10"/>
  <c r="J1098" i="10"/>
  <c r="H1097" i="10"/>
  <c r="H1096" i="10"/>
  <c r="J1095" i="10"/>
  <c r="J1094" i="10"/>
  <c r="J1093" i="10"/>
  <c r="J1092" i="10"/>
  <c r="J1091" i="10"/>
  <c r="J1090" i="10"/>
  <c r="J1089" i="10"/>
  <c r="J1088" i="10"/>
  <c r="J1087" i="10"/>
  <c r="J1086" i="10"/>
  <c r="J1085" i="10"/>
  <c r="J1084" i="10"/>
  <c r="J1083" i="10"/>
  <c r="J1082" i="10"/>
  <c r="J1081" i="10"/>
  <c r="J1080" i="10"/>
  <c r="J1079" i="10"/>
  <c r="J1078" i="10"/>
  <c r="J1077" i="10"/>
  <c r="J1076" i="10"/>
  <c r="J1075" i="10"/>
  <c r="J1074" i="10"/>
  <c r="J1073" i="10"/>
  <c r="J1072" i="10"/>
  <c r="J1071" i="10"/>
  <c r="J1070" i="10"/>
  <c r="J1069" i="10"/>
  <c r="J1068" i="10"/>
  <c r="J1067" i="10"/>
  <c r="J1066" i="10"/>
  <c r="J1065" i="10"/>
  <c r="J1064" i="10"/>
  <c r="J1063" i="10"/>
  <c r="J1062" i="10"/>
  <c r="J1061" i="10"/>
  <c r="J1060" i="10"/>
  <c r="J1059" i="10"/>
  <c r="J1058" i="10"/>
  <c r="J1057" i="10"/>
  <c r="J1056" i="10"/>
  <c r="J1055" i="10"/>
  <c r="J1054" i="10"/>
  <c r="J1053" i="10"/>
  <c r="J1052" i="10"/>
  <c r="J1051" i="10"/>
  <c r="J1050" i="10"/>
  <c r="J1049" i="10"/>
  <c r="J1048" i="10"/>
  <c r="J1047" i="10"/>
  <c r="J1046" i="10"/>
  <c r="J1045" i="10"/>
  <c r="J1044" i="10"/>
  <c r="J1043" i="10"/>
  <c r="J1042" i="10"/>
  <c r="J1041" i="10"/>
  <c r="J1040" i="10"/>
  <c r="J1039" i="10"/>
  <c r="J1038" i="10"/>
  <c r="J1037" i="10"/>
  <c r="J1036" i="10"/>
  <c r="J1035" i="10"/>
  <c r="J1034" i="10"/>
  <c r="J1033" i="10"/>
  <c r="J1032" i="10"/>
  <c r="J1031" i="10"/>
  <c r="J1030" i="10"/>
  <c r="A1030" i="10" s="1"/>
  <c r="J1029" i="10"/>
  <c r="J1028" i="10"/>
  <c r="H1027" i="10"/>
  <c r="J1026" i="10"/>
  <c r="J1025" i="10"/>
  <c r="J1024" i="10"/>
  <c r="J1023" i="10"/>
  <c r="J1022" i="10"/>
  <c r="J1021" i="10"/>
  <c r="J1020" i="10"/>
  <c r="J1019" i="10"/>
  <c r="J1018" i="10"/>
  <c r="J1017" i="10"/>
  <c r="J1016" i="10"/>
  <c r="J1015" i="10"/>
  <c r="J1014" i="10"/>
  <c r="J1013" i="10"/>
  <c r="J1012" i="10"/>
  <c r="J1011" i="10"/>
  <c r="J1010" i="10"/>
  <c r="J1009" i="10"/>
  <c r="J1008" i="10"/>
  <c r="J1007" i="10"/>
  <c r="J1006" i="10"/>
  <c r="J1005" i="10"/>
  <c r="J1004" i="10"/>
  <c r="J1003" i="10"/>
  <c r="J1002" i="10"/>
  <c r="J1001" i="10"/>
  <c r="J1000" i="10"/>
  <c r="J999" i="10"/>
  <c r="J998" i="10"/>
  <c r="J997" i="10"/>
  <c r="J996" i="10"/>
  <c r="J995" i="10"/>
  <c r="J994" i="10"/>
  <c r="J993" i="10"/>
  <c r="J992" i="10"/>
  <c r="J991" i="10"/>
  <c r="J990" i="10"/>
  <c r="J989" i="10"/>
  <c r="J988" i="10"/>
  <c r="J987" i="10"/>
  <c r="J986" i="10"/>
  <c r="J985" i="10"/>
  <c r="J984" i="10"/>
  <c r="J983" i="10"/>
  <c r="J982" i="10"/>
  <c r="J981" i="10"/>
  <c r="J980" i="10"/>
  <c r="J979" i="10"/>
  <c r="J978" i="10"/>
  <c r="J977" i="10"/>
  <c r="J976" i="10"/>
  <c r="J975" i="10"/>
  <c r="J974" i="10"/>
  <c r="J973" i="10"/>
  <c r="J972" i="10"/>
  <c r="J971" i="10"/>
  <c r="J970" i="10"/>
  <c r="J969" i="10"/>
  <c r="J968" i="10"/>
  <c r="J967" i="10"/>
  <c r="J966" i="10"/>
  <c r="J965" i="10"/>
  <c r="J964" i="10"/>
  <c r="J963" i="10"/>
  <c r="J962" i="10"/>
  <c r="J961" i="10"/>
  <c r="J960" i="10"/>
  <c r="J959" i="10"/>
  <c r="J958" i="10"/>
  <c r="J957" i="10"/>
  <c r="J956" i="10"/>
  <c r="J955" i="10"/>
  <c r="J954" i="10"/>
  <c r="J953" i="10"/>
  <c r="J952" i="10"/>
  <c r="J951" i="10"/>
  <c r="J950" i="10"/>
  <c r="J949" i="10"/>
  <c r="J948" i="10"/>
  <c r="J947" i="10"/>
  <c r="J946" i="10"/>
  <c r="J945" i="10"/>
  <c r="J944" i="10"/>
  <c r="J943" i="10"/>
  <c r="J942" i="10"/>
  <c r="J941" i="10"/>
  <c r="J940" i="10"/>
  <c r="J939" i="10"/>
  <c r="J938" i="10"/>
  <c r="J937" i="10"/>
  <c r="J936" i="10"/>
  <c r="J935" i="10"/>
  <c r="J934" i="10"/>
  <c r="J933" i="10"/>
  <c r="H932" i="10"/>
  <c r="J931" i="10"/>
  <c r="J928" i="10"/>
  <c r="J927" i="10"/>
  <c r="J926" i="10"/>
  <c r="J925" i="10"/>
  <c r="J924" i="10"/>
  <c r="J923" i="10"/>
  <c r="J922" i="10"/>
  <c r="J921" i="10"/>
  <c r="J920" i="10"/>
  <c r="J919" i="10"/>
  <c r="J918" i="10"/>
  <c r="J917" i="10"/>
  <c r="J916" i="10"/>
  <c r="J915" i="10"/>
  <c r="J914" i="10"/>
  <c r="J913" i="10"/>
  <c r="J912" i="10"/>
  <c r="J911" i="10"/>
  <c r="J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J894" i="10"/>
  <c r="J893" i="10"/>
  <c r="J892" i="10"/>
  <c r="J891" i="10"/>
  <c r="J890" i="10"/>
  <c r="A890" i="10" s="1"/>
  <c r="J889" i="10"/>
  <c r="H888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J858" i="10"/>
  <c r="J857" i="10"/>
  <c r="J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J840" i="10"/>
  <c r="J839" i="10"/>
  <c r="J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J822" i="10"/>
  <c r="J821" i="10"/>
  <c r="J820" i="10"/>
  <c r="J819" i="10"/>
  <c r="J818" i="10"/>
  <c r="J817" i="10"/>
  <c r="J816" i="10"/>
  <c r="J815" i="10"/>
  <c r="J814" i="10"/>
  <c r="H813" i="10"/>
  <c r="J812" i="10"/>
  <c r="J811" i="10"/>
  <c r="J810" i="10"/>
  <c r="J809" i="10"/>
  <c r="J808" i="10"/>
  <c r="J807" i="10"/>
  <c r="J806" i="10"/>
  <c r="J805" i="10"/>
  <c r="J804" i="10"/>
  <c r="J803" i="10"/>
  <c r="J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H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H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A668" i="10" s="1"/>
  <c r="J667" i="10"/>
  <c r="H666" i="10"/>
  <c r="J665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H622" i="10"/>
  <c r="H621" i="10"/>
  <c r="J620" i="10"/>
  <c r="J618" i="10"/>
  <c r="J617" i="10"/>
  <c r="J616" i="10"/>
  <c r="J615" i="10"/>
  <c r="J614" i="10"/>
  <c r="A614" i="10" s="1"/>
  <c r="J613" i="10"/>
  <c r="H612" i="10"/>
  <c r="J611" i="10"/>
  <c r="J610" i="10"/>
  <c r="J609" i="10"/>
  <c r="H608" i="10"/>
  <c r="J607" i="10"/>
  <c r="J606" i="10"/>
  <c r="J605" i="10"/>
  <c r="J604" i="10"/>
  <c r="J603" i="10"/>
  <c r="J602" i="10"/>
  <c r="J601" i="10"/>
  <c r="J600" i="10"/>
  <c r="H599" i="10"/>
  <c r="J598" i="10"/>
  <c r="J597" i="10"/>
  <c r="J596" i="10"/>
  <c r="A596" i="10" s="1"/>
  <c r="J595" i="10"/>
  <c r="H594" i="10"/>
  <c r="J593" i="10"/>
  <c r="J592" i="10"/>
  <c r="J591" i="10"/>
  <c r="J590" i="10"/>
  <c r="J589" i="10"/>
  <c r="J588" i="10"/>
  <c r="A588" i="10" s="1"/>
  <c r="J587" i="10"/>
  <c r="H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M587" i="10" s="1"/>
  <c r="J570" i="10"/>
  <c r="H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H549" i="10"/>
  <c r="J548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H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H491" i="10"/>
  <c r="J490" i="10"/>
  <c r="J489" i="10"/>
  <c r="J488" i="10"/>
  <c r="J487" i="10"/>
  <c r="J486" i="10"/>
  <c r="J484" i="10"/>
  <c r="J483" i="10"/>
  <c r="J482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H460" i="10"/>
  <c r="H459" i="10"/>
  <c r="J458" i="10"/>
  <c r="J457" i="10"/>
  <c r="J456" i="10"/>
  <c r="J455" i="10"/>
  <c r="J454" i="10"/>
  <c r="A454" i="10" s="1"/>
  <c r="J453" i="10"/>
  <c r="H452" i="10"/>
  <c r="J451" i="10"/>
  <c r="J450" i="10"/>
  <c r="J449" i="10"/>
  <c r="J448" i="10"/>
  <c r="J447" i="10"/>
  <c r="J446" i="10"/>
  <c r="J445" i="10"/>
  <c r="H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H426" i="10"/>
  <c r="J425" i="10"/>
  <c r="J424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H408" i="10"/>
  <c r="H407" i="10"/>
  <c r="J388" i="10"/>
  <c r="J387" i="10"/>
  <c r="J386" i="10"/>
  <c r="J385" i="10"/>
  <c r="J384" i="10"/>
  <c r="J383" i="10"/>
  <c r="J382" i="10"/>
  <c r="H380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H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H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H318" i="10"/>
  <c r="H317" i="10"/>
  <c r="J316" i="10"/>
  <c r="J315" i="10"/>
  <c r="J314" i="10"/>
  <c r="J313" i="10"/>
  <c r="J312" i="10"/>
  <c r="J311" i="10"/>
  <c r="J310" i="10"/>
  <c r="J309" i="10"/>
  <c r="J308" i="10"/>
  <c r="J307" i="10"/>
  <c r="H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H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2" i="10"/>
  <c r="J221" i="10"/>
  <c r="J220" i="10"/>
  <c r="J219" i="10"/>
  <c r="J218" i="10"/>
  <c r="J215" i="10"/>
  <c r="J214" i="10"/>
  <c r="J213" i="10"/>
  <c r="J212" i="10"/>
  <c r="J211" i="10"/>
  <c r="J210" i="10"/>
  <c r="J209" i="10"/>
  <c r="J208" i="10"/>
  <c r="J207" i="10"/>
  <c r="J204" i="10"/>
  <c r="J203" i="10"/>
  <c r="J202" i="10"/>
  <c r="J201" i="10"/>
  <c r="J200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3" i="10"/>
  <c r="J172" i="10"/>
  <c r="J171" i="10"/>
  <c r="J170" i="10"/>
  <c r="J169" i="10"/>
  <c r="J168" i="10"/>
  <c r="J167" i="10"/>
  <c r="J166" i="10"/>
  <c r="J165" i="10"/>
  <c r="J164" i="10"/>
  <c r="J163" i="10"/>
  <c r="J159" i="10"/>
  <c r="J158" i="10"/>
  <c r="J157" i="10"/>
  <c r="J156" i="10"/>
  <c r="J155" i="10"/>
  <c r="J154" i="10"/>
  <c r="J14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A12" i="10"/>
  <c r="A10" i="10"/>
  <c r="A9" i="10"/>
  <c r="A8" i="10"/>
  <c r="A684" i="10"/>
  <c r="A462" i="10"/>
  <c r="A1434" i="10"/>
  <c r="A1471" i="10"/>
  <c r="A1597" i="10"/>
  <c r="A1617" i="10"/>
  <c r="A1616" i="10"/>
  <c r="A1101" i="10"/>
  <c r="P145" i="10"/>
  <c r="K153" i="10"/>
  <c r="A23" i="8"/>
  <c r="H152" i="10"/>
  <c r="J19" i="8"/>
  <c r="L19" i="8" s="1"/>
  <c r="J144" i="10" l="1"/>
  <c r="F16" i="7"/>
  <c r="H16" i="7" s="1"/>
  <c r="J20" i="8"/>
  <c r="F20" i="8" s="1"/>
  <c r="M1169" i="10"/>
  <c r="A411" i="10"/>
  <c r="A610" i="10"/>
  <c r="A778" i="10"/>
  <c r="A1539" i="10"/>
  <c r="A1613" i="10"/>
  <c r="A601" i="10"/>
  <c r="A661" i="10"/>
  <c r="A996" i="10"/>
  <c r="A1579" i="10"/>
  <c r="A1167" i="10"/>
  <c r="A1467" i="10"/>
  <c r="A1510" i="10"/>
  <c r="A1249" i="10"/>
  <c r="A1247" i="10"/>
  <c r="A785" i="10"/>
  <c r="A611" i="10"/>
  <c r="A1503" i="10"/>
  <c r="A340" i="10"/>
  <c r="A372" i="10"/>
  <c r="M683" i="10"/>
  <c r="A674" i="10"/>
  <c r="A700" i="10"/>
  <c r="A770" i="10"/>
  <c r="A795" i="10"/>
  <c r="A864" i="10"/>
  <c r="A895" i="10"/>
  <c r="A936" i="10"/>
  <c r="A1037" i="10"/>
  <c r="M1139" i="10"/>
  <c r="A1107" i="10"/>
  <c r="A1111" i="10"/>
  <c r="A1130" i="10"/>
  <c r="A1135" i="10"/>
  <c r="A1170" i="10"/>
  <c r="A1242" i="10"/>
  <c r="A1279" i="10"/>
  <c r="A1351" i="10"/>
  <c r="A1446" i="10"/>
  <c r="A1455" i="10"/>
  <c r="A1549" i="10"/>
  <c r="A1601" i="10"/>
  <c r="A1633" i="10"/>
  <c r="A429" i="10"/>
  <c r="A515" i="10"/>
  <c r="A635" i="10"/>
  <c r="A1401" i="10"/>
  <c r="A1505" i="10"/>
  <c r="A1560" i="10"/>
  <c r="A1643" i="10"/>
  <c r="I508" i="10"/>
  <c r="J508" i="10" s="1"/>
  <c r="J492" i="10" s="1"/>
  <c r="A572" i="10"/>
  <c r="A1634" i="10"/>
  <c r="A1303" i="10"/>
  <c r="A990" i="10"/>
  <c r="A1204" i="10"/>
  <c r="A1589" i="10"/>
  <c r="A1608" i="10"/>
  <c r="A1508" i="10"/>
  <c r="A1460" i="10"/>
  <c r="A1002" i="10"/>
  <c r="A1074" i="10"/>
  <c r="A1630" i="10"/>
  <c r="A1588" i="10"/>
  <c r="A1535" i="10"/>
  <c r="A1511" i="10"/>
  <c r="A1385" i="10"/>
  <c r="A850" i="10"/>
  <c r="A754" i="10"/>
  <c r="A1148" i="10"/>
  <c r="A1521" i="10"/>
  <c r="A1561" i="10"/>
  <c r="A1650" i="10"/>
  <c r="A1655" i="10"/>
  <c r="A1591" i="10"/>
  <c r="A1528" i="10"/>
  <c r="A1488" i="10"/>
  <c r="A1350" i="10"/>
  <c r="A1625" i="10"/>
  <c r="A1638" i="10"/>
  <c r="A1590" i="10"/>
  <c r="A1563" i="10"/>
  <c r="A1502" i="10"/>
  <c r="A1527" i="10"/>
  <c r="A1481" i="10"/>
  <c r="A1372" i="10"/>
  <c r="A972" i="10"/>
  <c r="A909" i="10"/>
  <c r="A1580" i="10"/>
  <c r="A294" i="10"/>
  <c r="A322" i="10"/>
  <c r="A401" i="10"/>
  <c r="A416" i="10"/>
  <c r="A472" i="10"/>
  <c r="M600" i="10"/>
  <c r="A625" i="10"/>
  <c r="A313" i="10"/>
  <c r="A375" i="10"/>
  <c r="A518" i="10"/>
  <c r="A557" i="10"/>
  <c r="A580" i="10"/>
  <c r="A597" i="10"/>
  <c r="A656" i="10"/>
  <c r="A574" i="10"/>
  <c r="A1631" i="10"/>
  <c r="A1618" i="10"/>
  <c r="A1639" i="10"/>
  <c r="A1641" i="10"/>
  <c r="A1594" i="10"/>
  <c r="A1567" i="10"/>
  <c r="A1569" i="10"/>
  <c r="A1487" i="10"/>
  <c r="A1534" i="10"/>
  <c r="A1490" i="10"/>
  <c r="A1500" i="10"/>
  <c r="A1504" i="10"/>
  <c r="A1525" i="10"/>
  <c r="A1462" i="10"/>
  <c r="A1383" i="10"/>
  <c r="A967" i="10"/>
  <c r="A836" i="10"/>
  <c r="A742" i="10"/>
  <c r="A1604" i="10"/>
  <c r="A1076" i="10"/>
  <c r="A345" i="10"/>
  <c r="A312" i="10"/>
  <c r="A1545" i="10"/>
  <c r="I216" i="10"/>
  <c r="J216" i="10" s="1"/>
  <c r="J206" i="10" s="1"/>
  <c r="I305" i="10"/>
  <c r="J305" i="10" s="1"/>
  <c r="J289" i="10" s="1"/>
  <c r="M289" i="10" s="1"/>
  <c r="I407" i="10"/>
  <c r="J407" i="10" s="1"/>
  <c r="J381" i="10" s="1"/>
  <c r="I459" i="10"/>
  <c r="J459" i="10" s="1"/>
  <c r="I608" i="10"/>
  <c r="J608" i="10" s="1"/>
  <c r="I612" i="10"/>
  <c r="J612" i="10" s="1"/>
  <c r="I1027" i="10"/>
  <c r="J1027" i="10" s="1"/>
  <c r="I1108" i="10"/>
  <c r="J1108" i="10" s="1"/>
  <c r="I1180" i="10"/>
  <c r="J1180" i="10" s="1"/>
  <c r="I1469" i="10"/>
  <c r="F35" i="7" s="1"/>
  <c r="H35" i="7" s="1"/>
  <c r="I1583" i="10"/>
  <c r="I1602" i="10"/>
  <c r="F42" i="7" s="1"/>
  <c r="H42" i="7" s="1"/>
  <c r="I1682" i="10"/>
  <c r="J1682" i="10" s="1"/>
  <c r="A385" i="10"/>
  <c r="A432" i="10"/>
  <c r="A507" i="10"/>
  <c r="A589" i="10"/>
  <c r="A1627" i="10"/>
  <c r="A1645" i="10"/>
  <c r="A1571" i="10"/>
  <c r="A1530" i="10"/>
  <c r="A1523" i="10"/>
  <c r="A1522" i="10"/>
  <c r="A1506" i="10"/>
  <c r="A1380" i="10"/>
  <c r="A1123" i="10"/>
  <c r="A867" i="10"/>
  <c r="M595" i="10"/>
  <c r="A1651" i="10"/>
  <c r="I599" i="10"/>
  <c r="J599" i="10" s="1"/>
  <c r="A819" i="10"/>
  <c r="A946" i="10"/>
  <c r="A1040" i="10"/>
  <c r="A1119" i="10"/>
  <c r="A1196" i="10"/>
  <c r="A1290" i="10"/>
  <c r="A1374" i="10"/>
  <c r="A1428" i="10"/>
  <c r="A1436" i="10"/>
  <c r="A1463" i="10"/>
  <c r="A1485" i="10"/>
  <c r="A1598" i="10"/>
  <c r="A383" i="10"/>
  <c r="A384" i="10"/>
  <c r="A1323" i="10"/>
  <c r="A1314" i="10"/>
  <c r="A1321" i="10"/>
  <c r="A1345" i="10"/>
  <c r="A1339" i="10"/>
  <c r="A1309" i="10"/>
  <c r="A1338" i="10"/>
  <c r="A1329" i="10"/>
  <c r="A1330" i="10"/>
  <c r="A1317" i="10"/>
  <c r="A1342" i="10"/>
  <c r="A1313" i="10"/>
  <c r="I84" i="10"/>
  <c r="J18" i="8" s="1"/>
  <c r="I1543" i="10"/>
  <c r="A581" i="10"/>
  <c r="A573" i="10"/>
  <c r="A1660" i="10"/>
  <c r="A958" i="10"/>
  <c r="A1001" i="10"/>
  <c r="A964" i="10"/>
  <c r="A871" i="10"/>
  <c r="A757" i="10"/>
  <c r="A346" i="10"/>
  <c r="A290" i="10"/>
  <c r="A299" i="10"/>
  <c r="A331" i="10"/>
  <c r="A321" i="10"/>
  <c r="A365" i="10"/>
  <c r="A367" i="10"/>
  <c r="A364" i="10"/>
  <c r="A425" i="10"/>
  <c r="A1322" i="10"/>
  <c r="I141" i="10"/>
  <c r="I223" i="10"/>
  <c r="J223" i="10" s="1"/>
  <c r="J217" i="10" s="1"/>
  <c r="I337" i="10"/>
  <c r="I426" i="10"/>
  <c r="I621" i="10"/>
  <c r="J621" i="10" s="1"/>
  <c r="I682" i="10"/>
  <c r="J682" i="10" s="1"/>
  <c r="I776" i="10"/>
  <c r="J776" i="10" s="1"/>
  <c r="I1124" i="10"/>
  <c r="J1124" i="10" s="1"/>
  <c r="I1131" i="10"/>
  <c r="J1131" i="10" s="1"/>
  <c r="I1300" i="10"/>
  <c r="J1300" i="10" s="1"/>
  <c r="I1432" i="10"/>
  <c r="J1432" i="10" s="1"/>
  <c r="I1558" i="10"/>
  <c r="J1558" i="10" s="1"/>
  <c r="I1575" i="10"/>
  <c r="I932" i="10"/>
  <c r="J932" i="10" s="1"/>
  <c r="F40" i="7"/>
  <c r="H40" i="7" s="1"/>
  <c r="H11" i="7" s="1"/>
  <c r="H12" i="7" s="1"/>
  <c r="A575" i="10"/>
  <c r="A433" i="10"/>
  <c r="A1542" i="10"/>
  <c r="A1451" i="10"/>
  <c r="A1384" i="10"/>
  <c r="A1176" i="10"/>
  <c r="A982" i="10"/>
  <c r="A1013" i="10"/>
  <c r="A934" i="10"/>
  <c r="A1021" i="10"/>
  <c r="A865" i="10"/>
  <c r="A842" i="10"/>
  <c r="A423" i="10"/>
  <c r="A330" i="10"/>
  <c r="A308" i="10"/>
  <c r="A760" i="10"/>
  <c r="A517" i="10"/>
  <c r="A1087" i="10"/>
  <c r="A1083" i="10"/>
  <c r="M777" i="10"/>
  <c r="A382" i="10"/>
  <c r="A361" i="10"/>
  <c r="A494" i="10"/>
  <c r="A1326" i="10"/>
  <c r="A281" i="10"/>
  <c r="A276" i="10"/>
  <c r="A316" i="10"/>
  <c r="A309" i="10"/>
  <c r="A442" i="10"/>
  <c r="A521" i="10"/>
  <c r="A650" i="10"/>
  <c r="A660" i="10"/>
  <c r="A639" i="10"/>
  <c r="A644" i="10"/>
  <c r="A627" i="10"/>
  <c r="A743" i="10"/>
  <c r="A745" i="10"/>
  <c r="A736" i="10"/>
  <c r="A759" i="10"/>
  <c r="A758" i="10"/>
  <c r="A735" i="10"/>
  <c r="A943" i="10"/>
  <c r="A1007" i="10"/>
  <c r="A947" i="10"/>
  <c r="A995" i="10"/>
  <c r="A951" i="10"/>
  <c r="A999" i="10"/>
  <c r="A965" i="10"/>
  <c r="A939" i="10"/>
  <c r="A997" i="10"/>
  <c r="A991" i="10"/>
  <c r="A969" i="10"/>
  <c r="A1005" i="10"/>
  <c r="A1010" i="10"/>
  <c r="A942" i="10"/>
  <c r="A1008" i="10"/>
  <c r="A1153" i="10"/>
  <c r="A1240" i="10"/>
  <c r="A1217" i="10"/>
  <c r="A1388" i="10"/>
  <c r="A1415" i="10"/>
  <c r="A1477" i="10"/>
  <c r="A1529" i="10"/>
  <c r="A1489" i="10"/>
  <c r="A1531" i="10"/>
  <c r="A1541" i="10"/>
  <c r="A1533" i="10"/>
  <c r="A1483" i="10"/>
  <c r="A1516" i="10"/>
  <c r="A1495" i="10"/>
  <c r="A1496" i="10"/>
  <c r="A1518" i="10"/>
  <c r="A1519" i="10"/>
  <c r="A1573" i="10"/>
  <c r="A1570" i="10"/>
  <c r="A1562" i="10"/>
  <c r="A1586" i="10"/>
  <c r="A1606" i="10"/>
  <c r="A1605" i="10"/>
  <c r="A1646" i="10"/>
  <c r="A1648" i="10"/>
  <c r="A1649" i="10"/>
  <c r="A1647" i="10"/>
  <c r="A474" i="10"/>
  <c r="A483" i="10"/>
  <c r="A1161" i="10"/>
  <c r="A1159" i="10"/>
  <c r="A431" i="10"/>
  <c r="A1173" i="10"/>
  <c r="A1116" i="10"/>
  <c r="A986" i="10"/>
  <c r="A973" i="10"/>
  <c r="A873" i="10"/>
  <c r="A883" i="10"/>
  <c r="A663" i="10"/>
  <c r="A598" i="10"/>
  <c r="A769" i="10"/>
  <c r="A1072" i="10"/>
  <c r="A1238" i="10"/>
  <c r="A919" i="10"/>
  <c r="A690" i="10"/>
  <c r="A1171" i="10"/>
  <c r="A1117" i="10"/>
  <c r="A1012" i="10"/>
  <c r="A988" i="10"/>
  <c r="A994" i="10"/>
  <c r="A976" i="10"/>
  <c r="A817" i="10"/>
  <c r="A878" i="10"/>
  <c r="A665" i="10"/>
  <c r="A593" i="10"/>
  <c r="A368" i="10"/>
  <c r="A336" i="10"/>
  <c r="A1059" i="10"/>
  <c r="A355" i="10"/>
  <c r="A291" i="10"/>
  <c r="A499" i="10"/>
  <c r="A553" i="10"/>
  <c r="A590" i="10"/>
  <c r="A619" i="10"/>
  <c r="A672" i="10"/>
  <c r="A704" i="10"/>
  <c r="A699" i="10"/>
  <c r="A808" i="10"/>
  <c r="A859" i="10"/>
  <c r="A826" i="10"/>
  <c r="A815" i="10"/>
  <c r="A863" i="10"/>
  <c r="A828" i="10"/>
  <c r="A832" i="10"/>
  <c r="A856" i="10"/>
  <c r="A820" i="10"/>
  <c r="A854" i="10"/>
  <c r="A911" i="10"/>
  <c r="A901" i="10"/>
  <c r="A915" i="10"/>
  <c r="A1089" i="10"/>
  <c r="A1062" i="10"/>
  <c r="A1086" i="10"/>
  <c r="A1103" i="10"/>
  <c r="A1106" i="10"/>
  <c r="A1112" i="10"/>
  <c r="A1128" i="10"/>
  <c r="A1127" i="10"/>
  <c r="A1294" i="10"/>
  <c r="A1360" i="10"/>
  <c r="A1368" i="10"/>
  <c r="A1466" i="10"/>
  <c r="A1464" i="10"/>
  <c r="A1459" i="10"/>
  <c r="A1458" i="10"/>
  <c r="A1472" i="10"/>
  <c r="A1473" i="10"/>
  <c r="A1632" i="10"/>
  <c r="A1628" i="10"/>
  <c r="A1315" i="10"/>
  <c r="A885" i="10"/>
  <c r="A341" i="10"/>
  <c r="A413" i="10"/>
  <c r="A418" i="10"/>
  <c r="A786" i="10"/>
  <c r="A793" i="10"/>
  <c r="A1057" i="10"/>
  <c r="A1077" i="10"/>
  <c r="A1090" i="10"/>
  <c r="A1050" i="10"/>
  <c r="A1110" i="10"/>
  <c r="A1118" i="10"/>
  <c r="A1179" i="10"/>
  <c r="A1267" i="10"/>
  <c r="A1282" i="10"/>
  <c r="A1382" i="10"/>
  <c r="A1381" i="10"/>
  <c r="A1379" i="10"/>
  <c r="A1364" i="10"/>
  <c r="A1447" i="10"/>
  <c r="A1438" i="10"/>
  <c r="A300" i="10"/>
  <c r="A315" i="10"/>
  <c r="A335" i="10"/>
  <c r="A357" i="10"/>
  <c r="A377" i="10"/>
  <c r="A403" i="10"/>
  <c r="A412" i="10"/>
  <c r="A443" i="10"/>
  <c r="A468" i="10"/>
  <c r="A496" i="10"/>
  <c r="A536" i="10"/>
  <c r="A582" i="10"/>
  <c r="A605" i="10"/>
  <c r="A636" i="10"/>
  <c r="A771" i="10"/>
  <c r="A806" i="10"/>
  <c r="A835" i="10"/>
  <c r="A922" i="10"/>
  <c r="A968" i="10"/>
  <c r="M1125" i="10"/>
  <c r="A1120" i="10"/>
  <c r="A1172" i="10"/>
  <c r="M1433" i="10"/>
  <c r="A1439" i="10"/>
  <c r="A1456" i="10"/>
  <c r="A1493" i="10"/>
  <c r="A1564" i="10"/>
  <c r="A1607" i="10"/>
  <c r="A1629" i="10"/>
  <c r="A1663" i="10"/>
  <c r="I594" i="10"/>
  <c r="J594" i="10" s="1"/>
  <c r="I1346" i="10"/>
  <c r="J1346" i="10" s="1"/>
  <c r="I1386" i="10"/>
  <c r="J1386" i="10" s="1"/>
  <c r="A1678" i="10"/>
  <c r="H20" i="8"/>
  <c r="A877" i="10"/>
  <c r="A280" i="10"/>
  <c r="A274" i="10"/>
  <c r="A269" i="10"/>
  <c r="A273" i="10"/>
  <c r="A282" i="10"/>
  <c r="A284" i="10"/>
  <c r="A277" i="10"/>
  <c r="A279" i="10"/>
  <c r="A285" i="10"/>
  <c r="A275" i="10"/>
  <c r="A271" i="10"/>
  <c r="A270" i="10"/>
  <c r="A268" i="10"/>
  <c r="A267" i="10"/>
  <c r="A287" i="10"/>
  <c r="A272" i="10"/>
  <c r="A564" i="10"/>
  <c r="A556" i="10"/>
  <c r="A567" i="10"/>
  <c r="A562" i="10"/>
  <c r="A560" i="10"/>
  <c r="A551" i="10"/>
  <c r="A563" i="10"/>
  <c r="A558" i="10"/>
  <c r="A561" i="10"/>
  <c r="A566" i="10"/>
  <c r="A552" i="10"/>
  <c r="A565" i="10"/>
  <c r="A559" i="10"/>
  <c r="A583" i="10"/>
  <c r="A620" i="10"/>
  <c r="A617" i="10"/>
  <c r="A677" i="10"/>
  <c r="A679" i="10"/>
  <c r="A680" i="10"/>
  <c r="A670" i="10"/>
  <c r="A712" i="10"/>
  <c r="A721" i="10"/>
  <c r="A701" i="10"/>
  <c r="A693" i="10"/>
  <c r="A731" i="10"/>
  <c r="A695" i="10"/>
  <c r="A710" i="10"/>
  <c r="A689" i="10"/>
  <c r="A716" i="10"/>
  <c r="A687" i="10"/>
  <c r="A718" i="10"/>
  <c r="A726" i="10"/>
  <c r="A688" i="10"/>
  <c r="A697" i="10"/>
  <c r="A722" i="10"/>
  <c r="A711" i="10"/>
  <c r="A694" i="10"/>
  <c r="A1048" i="10"/>
  <c r="A1080" i="10"/>
  <c r="A1041" i="10"/>
  <c r="A1073" i="10"/>
  <c r="A1052" i="10"/>
  <c r="A1060" i="10"/>
  <c r="A1093" i="10"/>
  <c r="A1085" i="10"/>
  <c r="A1067" i="10"/>
  <c r="A1078" i="10"/>
  <c r="A1095" i="10"/>
  <c r="A1031" i="10"/>
  <c r="A1042" i="10"/>
  <c r="A1043" i="10"/>
  <c r="A1038" i="10"/>
  <c r="A1034" i="10"/>
  <c r="A1066" i="10"/>
  <c r="A1056" i="10"/>
  <c r="A1029" i="10"/>
  <c r="A1065" i="10"/>
  <c r="A1068" i="10"/>
  <c r="A1092" i="10"/>
  <c r="A1069" i="10"/>
  <c r="A1051" i="10"/>
  <c r="A1046" i="10"/>
  <c r="A1047" i="10"/>
  <c r="A1091" i="10"/>
  <c r="A1070" i="10"/>
  <c r="A1039" i="10"/>
  <c r="A1064" i="10"/>
  <c r="A1033" i="10"/>
  <c r="A1081" i="10"/>
  <c r="A1084" i="10"/>
  <c r="A1061" i="10"/>
  <c r="A1104" i="10"/>
  <c r="A1105" i="10"/>
  <c r="A1136" i="10"/>
  <c r="A1133" i="10"/>
  <c r="A1142" i="10"/>
  <c r="A1152" i="10"/>
  <c r="A1147" i="10"/>
  <c r="A1146" i="10"/>
  <c r="A1151" i="10"/>
  <c r="A1144" i="10"/>
  <c r="A1197" i="10"/>
  <c r="A1229" i="10"/>
  <c r="A1210" i="10"/>
  <c r="A1234" i="10"/>
  <c r="A1185" i="10"/>
  <c r="A1202" i="10"/>
  <c r="A1203" i="10"/>
  <c r="A1208" i="10"/>
  <c r="A1190" i="10"/>
  <c r="A1239" i="10"/>
  <c r="A1244" i="10"/>
  <c r="A1211" i="10"/>
  <c r="A1216" i="10"/>
  <c r="A1231" i="10"/>
  <c r="A1199" i="10"/>
  <c r="A1220" i="10"/>
  <c r="A1205" i="10"/>
  <c r="A1184" i="10"/>
  <c r="A1186" i="10"/>
  <c r="A1201" i="10"/>
  <c r="A1209" i="10"/>
  <c r="A1192" i="10"/>
  <c r="A1191" i="10"/>
  <c r="A1212" i="10"/>
  <c r="A1195" i="10"/>
  <c r="A1232" i="10"/>
  <c r="A1188" i="10"/>
  <c r="A1215" i="10"/>
  <c r="A1237" i="10"/>
  <c r="A1193" i="10"/>
  <c r="A1233" i="10"/>
  <c r="A1235" i="10"/>
  <c r="A1207" i="10"/>
  <c r="A1214" i="10"/>
  <c r="A1200" i="10"/>
  <c r="A1230" i="10"/>
  <c r="A1221" i="10"/>
  <c r="A1225" i="10"/>
  <c r="A1187" i="10"/>
  <c r="A1222" i="10"/>
  <c r="A1189" i="10"/>
  <c r="A1206" i="10"/>
  <c r="A1194" i="10"/>
  <c r="A1241" i="10"/>
  <c r="A1219" i="10"/>
  <c r="A1223" i="10"/>
  <c r="A1227" i="10"/>
  <c r="A1236" i="10"/>
  <c r="A1254" i="10"/>
  <c r="A1271" i="10"/>
  <c r="A1251" i="10"/>
  <c r="A1283" i="10"/>
  <c r="A1278" i="10"/>
  <c r="A1264" i="10"/>
  <c r="A1289" i="10"/>
  <c r="A1286" i="10"/>
  <c r="A1263" i="10"/>
  <c r="A1297" i="10"/>
  <c r="A1284" i="10"/>
  <c r="A1288" i="10"/>
  <c r="A1299" i="10"/>
  <c r="A1277" i="10"/>
  <c r="A1250" i="10"/>
  <c r="A1285" i="10"/>
  <c r="A1253" i="10"/>
  <c r="A1262" i="10"/>
  <c r="A1257" i="10"/>
  <c r="A1255" i="10"/>
  <c r="A1273" i="10"/>
  <c r="A1269" i="10"/>
  <c r="A1298" i="10"/>
  <c r="A1366" i="10"/>
  <c r="A1362" i="10"/>
  <c r="A1349" i="10"/>
  <c r="A1367" i="10"/>
  <c r="A1356" i="10"/>
  <c r="A1357" i="10"/>
  <c r="A1375" i="10"/>
  <c r="A1371" i="10"/>
  <c r="A1353" i="10"/>
  <c r="A1394" i="10"/>
  <c r="A1396" i="10"/>
  <c r="A1395" i="10"/>
  <c r="A1427" i="10"/>
  <c r="A1424" i="10"/>
  <c r="A1429" i="10"/>
  <c r="A1423" i="10"/>
  <c r="A1422" i="10"/>
  <c r="A1426" i="10"/>
  <c r="A1421" i="10"/>
  <c r="A1430" i="10"/>
  <c r="A1431" i="10"/>
  <c r="A1425" i="10"/>
  <c r="A1553" i="10"/>
  <c r="A1554" i="10"/>
  <c r="A1548" i="10"/>
  <c r="A1550" i="10"/>
  <c r="A1680" i="10"/>
  <c r="A1679" i="10"/>
  <c r="A1672" i="10"/>
  <c r="A1681" i="10"/>
  <c r="A1673" i="10"/>
  <c r="A1677" i="10"/>
  <c r="A1674" i="10"/>
  <c r="A1675" i="10"/>
  <c r="L20" i="8"/>
  <c r="F485" i="10"/>
  <c r="J485" i="10" s="1"/>
  <c r="H475" i="10"/>
  <c r="I380" i="10"/>
  <c r="J380" i="10" s="1"/>
  <c r="A576" i="10"/>
  <c r="A434" i="10"/>
  <c r="A440" i="10"/>
  <c r="M609" i="10"/>
  <c r="M1109" i="10"/>
  <c r="A1102" i="10"/>
  <c r="A1620" i="10"/>
  <c r="A1623" i="10"/>
  <c r="A1622" i="10"/>
  <c r="A1661" i="10"/>
  <c r="A1656" i="10"/>
  <c r="A1653" i="10"/>
  <c r="A1657" i="10"/>
  <c r="A1642" i="10"/>
  <c r="A1568" i="10"/>
  <c r="A1572" i="10"/>
  <c r="A1498" i="10"/>
  <c r="A1514" i="10"/>
  <c r="A1540" i="10"/>
  <c r="A1507" i="10"/>
  <c r="A1512" i="10"/>
  <c r="A1538" i="10"/>
  <c r="A1484" i="10"/>
  <c r="A1494" i="10"/>
  <c r="A1499" i="10"/>
  <c r="A1536" i="10"/>
  <c r="A1517" i="10"/>
  <c r="A1513" i="10"/>
  <c r="A1465" i="10"/>
  <c r="A1454" i="10"/>
  <c r="A1355" i="10"/>
  <c r="A1359" i="10"/>
  <c r="A1373" i="10"/>
  <c r="A1361" i="10"/>
  <c r="A1376" i="10"/>
  <c r="A1358" i="10"/>
  <c r="A1370" i="10"/>
  <c r="A1178" i="10"/>
  <c r="A1175" i="10"/>
  <c r="A1113" i="10"/>
  <c r="A941" i="10"/>
  <c r="A980" i="10"/>
  <c r="A956" i="10"/>
  <c r="A977" i="10"/>
  <c r="A1003" i="10"/>
  <c r="A949" i="10"/>
  <c r="A971" i="10"/>
  <c r="A981" i="10"/>
  <c r="A974" i="10"/>
  <c r="A938" i="10"/>
  <c r="A957" i="10"/>
  <c r="A954" i="10"/>
  <c r="A979" i="10"/>
  <c r="A1009" i="10"/>
  <c r="A966" i="10"/>
  <c r="A948" i="10"/>
  <c r="A937" i="10"/>
  <c r="A984" i="10"/>
  <c r="A822" i="10"/>
  <c r="A831" i="10"/>
  <c r="A841" i="10"/>
  <c r="A870" i="10"/>
  <c r="A844" i="10"/>
  <c r="A857" i="10"/>
  <c r="A845" i="10"/>
  <c r="A840" i="10"/>
  <c r="A847" i="10"/>
  <c r="A837" i="10"/>
  <c r="A855" i="10"/>
  <c r="A827" i="10"/>
  <c r="A657" i="10"/>
  <c r="A643" i="10"/>
  <c r="A662" i="10"/>
  <c r="A658" i="10"/>
  <c r="A640" i="10"/>
  <c r="A645" i="10"/>
  <c r="A419" i="10"/>
  <c r="A374" i="10"/>
  <c r="A326" i="10"/>
  <c r="A334" i="10"/>
  <c r="A323" i="10"/>
  <c r="A773" i="10"/>
  <c r="A756" i="10"/>
  <c r="A753" i="10"/>
  <c r="A747" i="10"/>
  <c r="A527" i="10"/>
  <c r="A526" i="10"/>
  <c r="A1437" i="10"/>
  <c r="A1444" i="10"/>
  <c r="A1071" i="10"/>
  <c r="A1055" i="10"/>
  <c r="A1075" i="10"/>
  <c r="A1063" i="10"/>
  <c r="A1094" i="10"/>
  <c r="A1045" i="10"/>
  <c r="A1044" i="10"/>
  <c r="A1049" i="10"/>
  <c r="A1032" i="10"/>
  <c r="A796" i="10"/>
  <c r="A804" i="10"/>
  <c r="A555" i="10"/>
  <c r="A568" i="10"/>
  <c r="A389" i="10"/>
  <c r="A293" i="10"/>
  <c r="A1256" i="10"/>
  <c r="A1261" i="10"/>
  <c r="A1280" i="10"/>
  <c r="A1268" i="10"/>
  <c r="A1676" i="10"/>
  <c r="A1404" i="10"/>
  <c r="A1414" i="10"/>
  <c r="A1243" i="10"/>
  <c r="A1224" i="10"/>
  <c r="A1226" i="10"/>
  <c r="A1141" i="10"/>
  <c r="A902" i="10"/>
  <c r="A691" i="10"/>
  <c r="A717" i="10"/>
  <c r="A729" i="10"/>
  <c r="A673" i="10"/>
  <c r="A1551" i="10"/>
  <c r="A283" i="10"/>
  <c r="A278" i="10"/>
  <c r="H146" i="10"/>
  <c r="I152" i="10" s="1"/>
  <c r="J146" i="10"/>
  <c r="A146" i="10" s="1"/>
  <c r="A886" i="10"/>
  <c r="A876" i="10"/>
  <c r="A874" i="10"/>
  <c r="A359" i="10"/>
  <c r="A353" i="10"/>
  <c r="A399" i="10"/>
  <c r="A392" i="10"/>
  <c r="A390" i="10"/>
  <c r="A435" i="10"/>
  <c r="A438" i="10"/>
  <c r="A430" i="10"/>
  <c r="A441" i="10"/>
  <c r="A451" i="10"/>
  <c r="A449" i="10"/>
  <c r="A446" i="10"/>
  <c r="A447" i="10"/>
  <c r="A450" i="10"/>
  <c r="A448" i="10"/>
  <c r="A458" i="10"/>
  <c r="A457" i="10"/>
  <c r="A455" i="10"/>
  <c r="A482" i="10"/>
  <c r="A477" i="10"/>
  <c r="A467" i="10"/>
  <c r="A476" i="10"/>
  <c r="A480" i="10"/>
  <c r="A475" i="10"/>
  <c r="M667" i="10"/>
  <c r="M889" i="10"/>
  <c r="M734" i="10"/>
  <c r="M1028" i="10"/>
  <c r="M814" i="10"/>
  <c r="A790" i="10"/>
  <c r="A794" i="10"/>
  <c r="A811" i="10"/>
  <c r="A788" i="10"/>
  <c r="A807" i="10"/>
  <c r="A805" i="10"/>
  <c r="A812" i="10"/>
  <c r="A784" i="10"/>
  <c r="A781" i="10"/>
  <c r="A782" i="10"/>
  <c r="A802" i="10"/>
  <c r="A779" i="10"/>
  <c r="A801" i="10"/>
  <c r="A799" i="10"/>
  <c r="A809" i="10"/>
  <c r="A783" i="10"/>
  <c r="A798" i="10"/>
  <c r="A810" i="10"/>
  <c r="A787" i="10"/>
  <c r="A792" i="10"/>
  <c r="A780" i="10"/>
  <c r="A791" i="10"/>
  <c r="A797" i="10"/>
  <c r="A913" i="10"/>
  <c r="A906" i="10"/>
  <c r="A896" i="10"/>
  <c r="A926" i="10"/>
  <c r="A892" i="10"/>
  <c r="A929" i="10"/>
  <c r="A891" i="10"/>
  <c r="A927" i="10"/>
  <c r="A904" i="10"/>
  <c r="A897" i="10"/>
  <c r="A923" i="10"/>
  <c r="A894" i="10"/>
  <c r="A579" i="10"/>
  <c r="A437" i="10"/>
  <c r="A436" i="10"/>
  <c r="A439" i="10"/>
  <c r="A1369" i="10"/>
  <c r="A1352" i="10"/>
  <c r="A1363" i="10"/>
  <c r="A1377" i="10"/>
  <c r="A1365" i="10"/>
  <c r="A1378" i="10"/>
  <c r="A1354" i="10"/>
  <c r="A1177" i="10"/>
  <c r="A1121" i="10"/>
  <c r="A961" i="10"/>
  <c r="A955" i="10"/>
  <c r="A940" i="10"/>
  <c r="A989" i="10"/>
  <c r="A1014" i="10"/>
  <c r="A1024" i="10"/>
  <c r="A952" i="10"/>
  <c r="A960" i="10"/>
  <c r="A983" i="10"/>
  <c r="A962" i="10"/>
  <c r="A1006" i="10"/>
  <c r="A963" i="10"/>
  <c r="A1020" i="10"/>
  <c r="A1023" i="10"/>
  <c r="A1018" i="10"/>
  <c r="A975" i="10"/>
  <c r="A849" i="10"/>
  <c r="A830" i="10"/>
  <c r="A852" i="10"/>
  <c r="A866" i="10"/>
  <c r="A834" i="10"/>
  <c r="A868" i="10"/>
  <c r="A829" i="10"/>
  <c r="A824" i="10"/>
  <c r="A823" i="10"/>
  <c r="A821" i="10"/>
  <c r="A887" i="10"/>
  <c r="A638" i="10"/>
  <c r="A653" i="10"/>
  <c r="A654" i="10"/>
  <c r="A642" i="10"/>
  <c r="A420" i="10"/>
  <c r="A328" i="10"/>
  <c r="A744" i="10"/>
  <c r="A750" i="10"/>
  <c r="A738" i="10"/>
  <c r="A775" i="10"/>
  <c r="A737" i="10"/>
  <c r="A1137" i="10"/>
  <c r="A1082" i="10"/>
  <c r="A1054" i="10"/>
  <c r="A1058" i="10"/>
  <c r="A1079" i="10"/>
  <c r="A1035" i="10"/>
  <c r="A1053" i="10"/>
  <c r="A1036" i="10"/>
  <c r="A1088" i="10"/>
  <c r="A800" i="10"/>
  <c r="A789" i="10"/>
  <c r="A803" i="10"/>
  <c r="M933" i="10"/>
  <c r="A554" i="10"/>
  <c r="A386" i="10"/>
  <c r="A354" i="10"/>
  <c r="A296" i="10"/>
  <c r="A1265" i="10"/>
  <c r="A1293" i="10"/>
  <c r="A1272" i="10"/>
  <c r="A464" i="10"/>
  <c r="A479" i="10"/>
  <c r="A1420" i="10"/>
  <c r="A1393" i="10"/>
  <c r="A1198" i="10"/>
  <c r="A1228" i="10"/>
  <c r="A1218" i="10"/>
  <c r="A1213" i="10"/>
  <c r="A918" i="10"/>
  <c r="A898" i="10"/>
  <c r="A730" i="10"/>
  <c r="A709" i="10"/>
  <c r="A724" i="10"/>
  <c r="A456" i="10"/>
  <c r="A286" i="10"/>
  <c r="A1668" i="10"/>
  <c r="A578" i="10"/>
  <c r="A1017" i="10"/>
  <c r="M1132" i="10"/>
  <c r="A1129" i="10"/>
  <c r="M1387" i="10"/>
  <c r="A1509" i="10"/>
  <c r="A1565" i="10"/>
  <c r="A1587" i="10"/>
  <c r="A1600" i="10"/>
  <c r="A1635" i="10"/>
  <c r="A302" i="10"/>
  <c r="A292" i="10"/>
  <c r="A301" i="10"/>
  <c r="A303" i="10"/>
  <c r="A304" i="10"/>
  <c r="A297" i="10"/>
  <c r="A311" i="10"/>
  <c r="A310" i="10"/>
  <c r="A324" i="10"/>
  <c r="A320" i="10"/>
  <c r="A329" i="10"/>
  <c r="A325" i="10"/>
  <c r="A342" i="10"/>
  <c r="A360" i="10"/>
  <c r="A351" i="10"/>
  <c r="A350" i="10"/>
  <c r="A349" i="10"/>
  <c r="A356" i="10"/>
  <c r="A344" i="10"/>
  <c r="A348" i="10"/>
  <c r="A347" i="10"/>
  <c r="A343" i="10"/>
  <c r="A371" i="10"/>
  <c r="A373" i="10"/>
  <c r="A370" i="10"/>
  <c r="A376" i="10"/>
  <c r="A387" i="10"/>
  <c r="A391" i="10"/>
  <c r="A398" i="10"/>
  <c r="A394" i="10"/>
  <c r="A388" i="10"/>
  <c r="A400" i="10"/>
  <c r="A396" i="10"/>
  <c r="A395" i="10"/>
  <c r="A393" i="10"/>
  <c r="A404" i="10"/>
  <c r="A402" i="10"/>
  <c r="A422" i="10"/>
  <c r="A417" i="10"/>
  <c r="A421" i="10"/>
  <c r="A410" i="10"/>
  <c r="A500" i="10"/>
  <c r="A503" i="10"/>
  <c r="A506" i="10"/>
  <c r="A498" i="10"/>
  <c r="A495" i="10"/>
  <c r="A501" i="10"/>
  <c r="A505" i="10"/>
  <c r="A504" i="10"/>
  <c r="A497" i="10"/>
  <c r="A548" i="10"/>
  <c r="A533" i="10"/>
  <c r="A606" i="10"/>
  <c r="A604" i="10"/>
  <c r="A607" i="10"/>
  <c r="A602" i="10"/>
  <c r="A664" i="10"/>
  <c r="A652" i="10"/>
  <c r="A646" i="10"/>
  <c r="A651" i="10"/>
  <c r="A649" i="10"/>
  <c r="A655" i="10"/>
  <c r="A637" i="10"/>
  <c r="A631" i="10"/>
  <c r="A648" i="10"/>
  <c r="A634" i="10"/>
  <c r="A632" i="10"/>
  <c r="A739" i="10"/>
  <c r="A755" i="10"/>
  <c r="A764" i="10"/>
  <c r="A762" i="10"/>
  <c r="A740" i="10"/>
  <c r="A761" i="10"/>
  <c r="A741" i="10"/>
  <c r="A749" i="10"/>
  <c r="A768" i="10"/>
  <c r="A767" i="10"/>
  <c r="A766" i="10"/>
  <c r="A851" i="10"/>
  <c r="A875" i="10"/>
  <c r="A882" i="10"/>
  <c r="A816" i="10"/>
  <c r="A880" i="10"/>
  <c r="A869" i="10"/>
  <c r="A858" i="10"/>
  <c r="A1162" i="10"/>
  <c r="A1164" i="10"/>
  <c r="A1160" i="10"/>
  <c r="A1163" i="10"/>
  <c r="A1410" i="10"/>
  <c r="A1390" i="10"/>
  <c r="A1412" i="10"/>
  <c r="A1391" i="10"/>
  <c r="A1392" i="10"/>
  <c r="A1389" i="10"/>
  <c r="A1416" i="10"/>
  <c r="A1398" i="10"/>
  <c r="A1402" i="10"/>
  <c r="A1399" i="10"/>
  <c r="A1411" i="10"/>
  <c r="A1407" i="10"/>
  <c r="A1417" i="10"/>
  <c r="A1406" i="10"/>
  <c r="A1409" i="10"/>
  <c r="A1405" i="10"/>
  <c r="A1403" i="10"/>
  <c r="A1445" i="10"/>
  <c r="A1435" i="10"/>
  <c r="A1440" i="10"/>
  <c r="A1468" i="10"/>
  <c r="A1612" i="10"/>
  <c r="A1610" i="10"/>
  <c r="A1665" i="10"/>
  <c r="A1662" i="10"/>
  <c r="A1666" i="10"/>
  <c r="A1664" i="10"/>
  <c r="A1669" i="10"/>
  <c r="A584" i="10"/>
  <c r="A577" i="10"/>
  <c r="A1619" i="10"/>
  <c r="A1626" i="10"/>
  <c r="A1624" i="10"/>
  <c r="A1621" i="10"/>
  <c r="A1652" i="10"/>
  <c r="A1640" i="10"/>
  <c r="A1644" i="10"/>
  <c r="A1659" i="10"/>
  <c r="A1654" i="10"/>
  <c r="A1658" i="10"/>
  <c r="A1592" i="10"/>
  <c r="A1593" i="10"/>
  <c r="A1574" i="10"/>
  <c r="A1566" i="10"/>
  <c r="A1492" i="10"/>
  <c r="A1482" i="10"/>
  <c r="A1524" i="10"/>
  <c r="A1486" i="10"/>
  <c r="A1491" i="10"/>
  <c r="A1480" i="10"/>
  <c r="A1478" i="10"/>
  <c r="A1479" i="10"/>
  <c r="A1476" i="10"/>
  <c r="A1532" i="10"/>
  <c r="A1526" i="10"/>
  <c r="A1515" i="10"/>
  <c r="A1520" i="10"/>
  <c r="A1501" i="10"/>
  <c r="A1537" i="10"/>
  <c r="A1497" i="10"/>
  <c r="A1452" i="10"/>
  <c r="A1461" i="10"/>
  <c r="A1457" i="10"/>
  <c r="A1453" i="10"/>
  <c r="A1174" i="10"/>
  <c r="A1122" i="10"/>
  <c r="A1114" i="10"/>
  <c r="A1115" i="10"/>
  <c r="A1000" i="10"/>
  <c r="A993" i="10"/>
  <c r="A1019" i="10"/>
  <c r="A1025" i="10"/>
  <c r="A1016" i="10"/>
  <c r="A987" i="10"/>
  <c r="A992" i="10"/>
  <c r="A998" i="10"/>
  <c r="A1015" i="10"/>
  <c r="A1026" i="10"/>
  <c r="A953" i="10"/>
  <c r="A935" i="10"/>
  <c r="A1004" i="10"/>
  <c r="A1011" i="10"/>
  <c r="A1022" i="10"/>
  <c r="A945" i="10"/>
  <c r="A950" i="10"/>
  <c r="A944" i="10"/>
  <c r="A978" i="10"/>
  <c r="A970" i="10"/>
  <c r="A985" i="10"/>
  <c r="A959" i="10"/>
  <c r="A881" i="10"/>
  <c r="A860" i="10"/>
  <c r="A862" i="10"/>
  <c r="A884" i="10"/>
  <c r="A838" i="10"/>
  <c r="A833" i="10"/>
  <c r="A846" i="10"/>
  <c r="A825" i="10"/>
  <c r="A861" i="10"/>
  <c r="A872" i="10"/>
  <c r="A839" i="10"/>
  <c r="A879" i="10"/>
  <c r="A853" i="10"/>
  <c r="A848" i="10"/>
  <c r="A818" i="10"/>
  <c r="A843" i="10"/>
  <c r="A626" i="10"/>
  <c r="A641" i="10"/>
  <c r="A659" i="10"/>
  <c r="A630" i="10"/>
  <c r="A628" i="10"/>
  <c r="A633" i="10"/>
  <c r="A647" i="10"/>
  <c r="A629" i="10"/>
  <c r="A591" i="10"/>
  <c r="A592" i="10"/>
  <c r="A415" i="10"/>
  <c r="A414" i="10"/>
  <c r="A424" i="10"/>
  <c r="A366" i="10"/>
  <c r="A369" i="10"/>
  <c r="A327" i="10"/>
  <c r="A332" i="10"/>
  <c r="A333" i="10"/>
  <c r="A307" i="10"/>
  <c r="A314" i="10"/>
  <c r="A765" i="10"/>
  <c r="A774" i="10"/>
  <c r="A746" i="10"/>
  <c r="A752" i="10"/>
  <c r="A772" i="10"/>
  <c r="A751" i="10"/>
  <c r="A748" i="10"/>
  <c r="A763" i="10"/>
  <c r="A510" i="10"/>
  <c r="A514" i="10"/>
  <c r="A1609" i="10"/>
  <c r="A1611" i="10"/>
  <c r="A1441" i="10"/>
  <c r="A1442" i="10"/>
  <c r="A1443" i="10"/>
  <c r="A397" i="10"/>
  <c r="A406" i="10"/>
  <c r="A405" i="10"/>
  <c r="A352" i="10"/>
  <c r="A358" i="10"/>
  <c r="A295" i="10"/>
  <c r="A298" i="10"/>
  <c r="A502" i="10"/>
  <c r="A493" i="10"/>
  <c r="A1400" i="10"/>
  <c r="A1408" i="10"/>
  <c r="A1397" i="10"/>
  <c r="A1413" i="10"/>
  <c r="A603" i="10"/>
  <c r="A1667" i="10"/>
  <c r="A484" i="10"/>
  <c r="A471" i="10"/>
  <c r="A478" i="10"/>
  <c r="A465" i="10"/>
  <c r="A469" i="10"/>
  <c r="A466" i="10"/>
  <c r="A470" i="10"/>
  <c r="A463" i="10"/>
  <c r="A481" i="10"/>
  <c r="A473" i="10"/>
  <c r="A512" i="10"/>
  <c r="M613" i="10"/>
  <c r="A616" i="10"/>
  <c r="A615" i="10"/>
  <c r="A618" i="10"/>
  <c r="A669" i="10"/>
  <c r="A681" i="10"/>
  <c r="A675" i="10"/>
  <c r="A678" i="10"/>
  <c r="A671" i="10"/>
  <c r="A676" i="10"/>
  <c r="A696" i="10"/>
  <c r="A728" i="10"/>
  <c r="A705" i="10"/>
  <c r="A692" i="10"/>
  <c r="A732" i="10"/>
  <c r="A725" i="10"/>
  <c r="A719" i="10"/>
  <c r="A706" i="10"/>
  <c r="A715" i="10"/>
  <c r="A727" i="10"/>
  <c r="A714" i="10"/>
  <c r="A723" i="10"/>
  <c r="A720" i="10"/>
  <c r="A713" i="10"/>
  <c r="A708" i="10"/>
  <c r="A685" i="10"/>
  <c r="A703" i="10"/>
  <c r="A686" i="10"/>
  <c r="A702" i="10"/>
  <c r="A698" i="10"/>
  <c r="A707" i="10"/>
  <c r="A893" i="10"/>
  <c r="A925" i="10"/>
  <c r="A905" i="10"/>
  <c r="A914" i="10"/>
  <c r="A907" i="10"/>
  <c r="A910" i="10"/>
  <c r="A900" i="10"/>
  <c r="A899" i="10"/>
  <c r="A920" i="10"/>
  <c r="A924" i="10"/>
  <c r="A908" i="10"/>
  <c r="A917" i="10"/>
  <c r="A921" i="10"/>
  <c r="A930" i="10"/>
  <c r="A928" i="10"/>
  <c r="A916" i="10"/>
  <c r="A931" i="10"/>
  <c r="A903" i="10"/>
  <c r="A1140" i="10"/>
  <c r="A1150" i="10"/>
  <c r="A1145" i="10"/>
  <c r="A1143" i="10"/>
  <c r="A1149" i="10"/>
  <c r="A1154" i="10"/>
  <c r="M1246" i="10"/>
  <c r="M1301" i="10"/>
  <c r="A1276" i="10"/>
  <c r="A1259" i="10"/>
  <c r="A1295" i="10"/>
  <c r="A1275" i="10"/>
  <c r="A1296" i="10"/>
  <c r="A1260" i="10"/>
  <c r="A1258" i="10"/>
  <c r="A1248" i="10"/>
  <c r="A1274" i="10"/>
  <c r="A1252" i="10"/>
  <c r="A1270" i="10"/>
  <c r="A1266" i="10"/>
  <c r="A1281" i="10"/>
  <c r="A1292" i="10"/>
  <c r="A1287" i="10"/>
  <c r="A1291" i="10"/>
  <c r="A1547" i="10"/>
  <c r="A1546" i="10"/>
  <c r="A1552" i="10"/>
  <c r="A1555" i="10"/>
  <c r="A1582" i="10"/>
  <c r="A1577" i="10"/>
  <c r="A1581" i="10"/>
  <c r="A1335" i="10"/>
  <c r="A1311" i="10"/>
  <c r="A1331" i="10"/>
  <c r="A1341" i="10"/>
  <c r="A1320" i="10"/>
  <c r="A1310" i="10"/>
  <c r="A1332" i="10"/>
  <c r="A1306" i="10"/>
  <c r="A1328" i="10"/>
  <c r="A1340" i="10"/>
  <c r="A1318" i="10"/>
  <c r="A1307" i="10"/>
  <c r="A1343" i="10"/>
  <c r="A1302" i="10"/>
  <c r="A1325" i="10"/>
  <c r="A1304" i="10"/>
  <c r="A1337" i="10"/>
  <c r="A1316" i="10"/>
  <c r="A1333" i="10"/>
  <c r="A1312" i="10"/>
  <c r="A1334" i="10"/>
  <c r="A1308" i="10"/>
  <c r="A1319" i="10"/>
  <c r="A1327" i="10"/>
  <c r="A1336" i="10"/>
  <c r="A1305" i="10"/>
  <c r="A1344" i="10"/>
  <c r="A1324" i="10"/>
  <c r="I175" i="10"/>
  <c r="I205" i="10"/>
  <c r="I288" i="10"/>
  <c r="I317" i="10"/>
  <c r="J317" i="10" s="1"/>
  <c r="J306" i="10" s="1"/>
  <c r="I362" i="10"/>
  <c r="J362" i="10" s="1"/>
  <c r="I444" i="10"/>
  <c r="I452" i="10"/>
  <c r="J452" i="10" s="1"/>
  <c r="I733" i="10"/>
  <c r="J733" i="10" s="1"/>
  <c r="I888" i="10"/>
  <c r="J888" i="10" s="1"/>
  <c r="I1155" i="10"/>
  <c r="J1155" i="10" s="1"/>
  <c r="I1448" i="10"/>
  <c r="J1448" i="10" s="1"/>
  <c r="I1474" i="10"/>
  <c r="I1595" i="10"/>
  <c r="I1636" i="10"/>
  <c r="J78" i="8" s="1"/>
  <c r="G78" i="8" s="1"/>
  <c r="I1670" i="10"/>
  <c r="I569" i="10"/>
  <c r="I586" i="10"/>
  <c r="I666" i="10"/>
  <c r="I813" i="10"/>
  <c r="J813" i="10" s="1"/>
  <c r="I1096" i="10"/>
  <c r="J1096" i="10" s="1"/>
  <c r="I1138" i="10"/>
  <c r="I1165" i="10"/>
  <c r="I1245" i="10"/>
  <c r="I1418" i="10"/>
  <c r="J1418" i="10" s="1"/>
  <c r="M1419" i="10" s="1"/>
  <c r="I1614" i="10"/>
  <c r="A378" i="10"/>
  <c r="I549" i="10"/>
  <c r="F28" i="7" s="1"/>
  <c r="H28" i="7" s="1"/>
  <c r="I264" i="10"/>
  <c r="F20" i="7" s="1"/>
  <c r="A535" i="10"/>
  <c r="A547" i="10"/>
  <c r="A545" i="10"/>
  <c r="A520" i="10"/>
  <c r="A519" i="10"/>
  <c r="A532" i="10"/>
  <c r="A543" i="10"/>
  <c r="A544" i="10"/>
  <c r="A534" i="10"/>
  <c r="A540" i="10"/>
  <c r="A524" i="10"/>
  <c r="A530" i="10"/>
  <c r="A529" i="10"/>
  <c r="A523" i="10"/>
  <c r="A541" i="10"/>
  <c r="A516" i="10"/>
  <c r="A511" i="10"/>
  <c r="A528" i="10"/>
  <c r="A539" i="10"/>
  <c r="A542" i="10"/>
  <c r="A538" i="10"/>
  <c r="A531" i="10"/>
  <c r="A513" i="10"/>
  <c r="A522" i="10"/>
  <c r="A525" i="10"/>
  <c r="A546" i="10"/>
  <c r="A537" i="10"/>
  <c r="A585" i="10"/>
  <c r="G20" i="8" l="1"/>
  <c r="I20" i="8"/>
  <c r="J549" i="10"/>
  <c r="J509" i="10" s="1"/>
  <c r="J82" i="8"/>
  <c r="G82" i="8" s="1"/>
  <c r="F27" i="7"/>
  <c r="H27" i="7" s="1"/>
  <c r="M306" i="10"/>
  <c r="J60" i="8"/>
  <c r="L60" i="8" s="1"/>
  <c r="J1469" i="10"/>
  <c r="H485" i="10"/>
  <c r="I491" i="10" s="1"/>
  <c r="F26" i="7" s="1"/>
  <c r="J44" i="8"/>
  <c r="G44" i="8" s="1"/>
  <c r="J1602" i="10"/>
  <c r="F14" i="7"/>
  <c r="H14" i="7" s="1"/>
  <c r="J74" i="8"/>
  <c r="G74" i="8" s="1"/>
  <c r="I408" i="10"/>
  <c r="J36" i="8" s="1"/>
  <c r="J84" i="10"/>
  <c r="J19" i="10" s="1"/>
  <c r="A19" i="10" s="1"/>
  <c r="F38" i="7"/>
  <c r="H38" i="7" s="1"/>
  <c r="F46" i="7"/>
  <c r="H46" i="7" s="1"/>
  <c r="M217" i="10"/>
  <c r="J1583" i="10"/>
  <c r="J70" i="8"/>
  <c r="J264" i="10"/>
  <c r="J225" i="10" s="1"/>
  <c r="H82" i="8"/>
  <c r="J38" i="8"/>
  <c r="J426" i="10"/>
  <c r="J409" i="10" s="1"/>
  <c r="F24" i="7"/>
  <c r="H24" i="7" s="1"/>
  <c r="J64" i="8"/>
  <c r="F37" i="7"/>
  <c r="H37" i="7" s="1"/>
  <c r="J1543" i="10"/>
  <c r="J30" i="8"/>
  <c r="G30" i="8" s="1"/>
  <c r="I78" i="8"/>
  <c r="J34" i="8"/>
  <c r="F22" i="7"/>
  <c r="H22" i="7" s="1"/>
  <c r="J337" i="10"/>
  <c r="J319" i="10" s="1"/>
  <c r="F78" i="8"/>
  <c r="H78" i="8"/>
  <c r="J66" i="8"/>
  <c r="H66" i="8" s="1"/>
  <c r="J1575" i="10"/>
  <c r="F39" i="7"/>
  <c r="H39" i="7" s="1"/>
  <c r="J68" i="8"/>
  <c r="J22" i="8"/>
  <c r="F15" i="7"/>
  <c r="H15" i="7" s="1"/>
  <c r="J141" i="10"/>
  <c r="J85" i="10" s="1"/>
  <c r="I1097" i="10"/>
  <c r="J666" i="10"/>
  <c r="A148" i="10"/>
  <c r="A147" i="10"/>
  <c r="A149" i="10"/>
  <c r="F18" i="8"/>
  <c r="G18" i="8"/>
  <c r="L18" i="8"/>
  <c r="H18" i="8"/>
  <c r="I18" i="8"/>
  <c r="J1245" i="10"/>
  <c r="I1449" i="10"/>
  <c r="I460" i="10"/>
  <c r="J444" i="10"/>
  <c r="J1636" i="10"/>
  <c r="L78" i="8"/>
  <c r="J46" i="8"/>
  <c r="G46" i="8" s="1"/>
  <c r="J76" i="8"/>
  <c r="F43" i="7"/>
  <c r="H43" i="7" s="1"/>
  <c r="J1614" i="10"/>
  <c r="I1156" i="10"/>
  <c r="J1138" i="10"/>
  <c r="J586" i="10"/>
  <c r="I622" i="10"/>
  <c r="J72" i="8"/>
  <c r="F41" i="7"/>
  <c r="H41" i="7" s="1"/>
  <c r="J1595" i="10"/>
  <c r="J26" i="8"/>
  <c r="F18" i="7"/>
  <c r="H18" i="7" s="1"/>
  <c r="J175" i="10"/>
  <c r="J153" i="10" s="1"/>
  <c r="A153" i="10" s="1"/>
  <c r="F17" i="7"/>
  <c r="H17" i="7" s="1"/>
  <c r="J24" i="8"/>
  <c r="J152" i="10"/>
  <c r="J145" i="10" s="1"/>
  <c r="A150" i="10"/>
  <c r="J80" i="8"/>
  <c r="J1670" i="10"/>
  <c r="F45" i="7"/>
  <c r="H45" i="7" s="1"/>
  <c r="I318" i="10"/>
  <c r="J288" i="10"/>
  <c r="J265" i="10" s="1"/>
  <c r="P19" i="10"/>
  <c r="A14" i="7"/>
  <c r="A17" i="8"/>
  <c r="K85" i="10"/>
  <c r="H84" i="10"/>
  <c r="J1165" i="10"/>
  <c r="I1181" i="10"/>
  <c r="I224" i="10"/>
  <c r="J205" i="10"/>
  <c r="F44" i="7"/>
  <c r="H44" i="7" s="1"/>
  <c r="F29" i="7"/>
  <c r="H29" i="7" s="1"/>
  <c r="J48" i="8"/>
  <c r="J569" i="10"/>
  <c r="J550" i="10" s="1"/>
  <c r="F36" i="7"/>
  <c r="H36" i="7" s="1"/>
  <c r="J62" i="8"/>
  <c r="J1474" i="10"/>
  <c r="A151" i="10"/>
  <c r="H20" i="7"/>
  <c r="A490" i="10"/>
  <c r="A485" i="10"/>
  <c r="A489" i="10"/>
  <c r="A488" i="10"/>
  <c r="A486" i="10"/>
  <c r="A487" i="10"/>
  <c r="I82" i="8" l="1"/>
  <c r="F82" i="8"/>
  <c r="L82" i="8"/>
  <c r="I44" i="8"/>
  <c r="G60" i="8"/>
  <c r="I30" i="8"/>
  <c r="J42" i="8"/>
  <c r="G42" i="8" s="1"/>
  <c r="F60" i="8"/>
  <c r="J408" i="10"/>
  <c r="J338" i="10" s="1"/>
  <c r="M363" i="10" s="1"/>
  <c r="H44" i="8"/>
  <c r="F23" i="7"/>
  <c r="H23" i="7" s="1"/>
  <c r="L44" i="8"/>
  <c r="I60" i="8"/>
  <c r="H60" i="8"/>
  <c r="F44" i="8"/>
  <c r="J491" i="10"/>
  <c r="J461" i="10" s="1"/>
  <c r="F74" i="8"/>
  <c r="I74" i="8"/>
  <c r="L30" i="8"/>
  <c r="H30" i="8"/>
  <c r="F30" i="8"/>
  <c r="L74" i="8"/>
  <c r="A85" i="10"/>
  <c r="P85" i="10" s="1"/>
  <c r="H74" i="8"/>
  <c r="G66" i="8"/>
  <c r="F46" i="8"/>
  <c r="G70" i="8"/>
  <c r="I70" i="8"/>
  <c r="L70" i="8"/>
  <c r="H70" i="8"/>
  <c r="F70" i="8"/>
  <c r="G68" i="8"/>
  <c r="L68" i="8"/>
  <c r="H68" i="8"/>
  <c r="I68" i="8"/>
  <c r="F68" i="8"/>
  <c r="I46" i="8"/>
  <c r="F66" i="8"/>
  <c r="L66" i="8"/>
  <c r="L46" i="8"/>
  <c r="I66" i="8"/>
  <c r="I34" i="8"/>
  <c r="H34" i="8"/>
  <c r="F34" i="8"/>
  <c r="G34" i="8"/>
  <c r="L34" i="8"/>
  <c r="H64" i="8"/>
  <c r="L64" i="8"/>
  <c r="F64" i="8"/>
  <c r="I64" i="8"/>
  <c r="G64" i="8"/>
  <c r="H46" i="8"/>
  <c r="I22" i="8"/>
  <c r="L22" i="8"/>
  <c r="F22" i="8"/>
  <c r="G22" i="8"/>
  <c r="H22" i="8"/>
  <c r="L38" i="8"/>
  <c r="H38" i="8"/>
  <c r="G38" i="8"/>
  <c r="F38" i="8"/>
  <c r="I38" i="8"/>
  <c r="I62" i="8"/>
  <c r="H62" i="8"/>
  <c r="G62" i="8"/>
  <c r="L62" i="8"/>
  <c r="F62" i="8"/>
  <c r="J32" i="8"/>
  <c r="J318" i="10"/>
  <c r="F21" i="7"/>
  <c r="H21" i="7" s="1"/>
  <c r="I1684" i="10"/>
  <c r="I1685" i="10" s="1"/>
  <c r="J1685" i="10" s="1"/>
  <c r="K176" i="10"/>
  <c r="A25" i="8"/>
  <c r="P153" i="10"/>
  <c r="H175" i="10"/>
  <c r="A18" i="7"/>
  <c r="H76" i="8"/>
  <c r="G76" i="8"/>
  <c r="F76" i="8"/>
  <c r="L76" i="8"/>
  <c r="I76" i="8"/>
  <c r="J427" i="10"/>
  <c r="M453" i="10" s="1"/>
  <c r="M445" i="10"/>
  <c r="F34" i="7"/>
  <c r="H34" i="7" s="1"/>
  <c r="J1449" i="10"/>
  <c r="J58" i="8"/>
  <c r="J177" i="10"/>
  <c r="M206" i="10" s="1"/>
  <c r="J176" i="10"/>
  <c r="A73" i="10"/>
  <c r="A56" i="10"/>
  <c r="A78" i="10"/>
  <c r="A65" i="10"/>
  <c r="A54" i="10"/>
  <c r="A70" i="10"/>
  <c r="A63" i="10"/>
  <c r="A44" i="10"/>
  <c r="A49" i="10"/>
  <c r="A50" i="10"/>
  <c r="A24" i="10"/>
  <c r="A41" i="10"/>
  <c r="A39" i="10"/>
  <c r="A37" i="10"/>
  <c r="A30" i="10"/>
  <c r="A21" i="10"/>
  <c r="A77" i="10"/>
  <c r="A60" i="10"/>
  <c r="A82" i="10"/>
  <c r="A69" i="10"/>
  <c r="A58" i="10"/>
  <c r="A80" i="10"/>
  <c r="A67" i="10"/>
  <c r="A48" i="10"/>
  <c r="A53" i="10"/>
  <c r="A47" i="10"/>
  <c r="A20" i="10"/>
  <c r="A25" i="10"/>
  <c r="A40" i="10"/>
  <c r="A26" i="10"/>
  <c r="A31" i="10"/>
  <c r="A29" i="10"/>
  <c r="A75" i="10"/>
  <c r="A61" i="10"/>
  <c r="A66" i="10"/>
  <c r="A81" i="10"/>
  <c r="A46" i="10"/>
  <c r="A22" i="10"/>
  <c r="A35" i="10"/>
  <c r="A36" i="10"/>
  <c r="A72" i="10"/>
  <c r="A64" i="10"/>
  <c r="A79" i="10"/>
  <c r="A55" i="10"/>
  <c r="A52" i="10"/>
  <c r="A42" i="10"/>
  <c r="A28" i="10"/>
  <c r="A32" i="10"/>
  <c r="A68" i="10"/>
  <c r="A59" i="10"/>
  <c r="A43" i="10"/>
  <c r="A27" i="10"/>
  <c r="A57" i="10"/>
  <c r="A45" i="10"/>
  <c r="A23" i="10"/>
  <c r="A83" i="10"/>
  <c r="A38" i="10"/>
  <c r="A62" i="10"/>
  <c r="A34" i="10"/>
  <c r="A71" i="10"/>
  <c r="A74" i="10"/>
  <c r="A51" i="10"/>
  <c r="A76" i="10"/>
  <c r="A33" i="10"/>
  <c r="L72" i="8"/>
  <c r="I72" i="8"/>
  <c r="G72" i="8"/>
  <c r="F72" i="8"/>
  <c r="H72" i="8"/>
  <c r="J54" i="8"/>
  <c r="F32" i="7"/>
  <c r="H32" i="7" s="1"/>
  <c r="J1156" i="10"/>
  <c r="F25" i="7"/>
  <c r="H25" i="7" s="1"/>
  <c r="J460" i="10"/>
  <c r="J40" i="8"/>
  <c r="F33" i="7"/>
  <c r="H33" i="7" s="1"/>
  <c r="J56" i="8"/>
  <c r="J1181" i="10"/>
  <c r="I48" i="8"/>
  <c r="F48" i="8"/>
  <c r="L48" i="8"/>
  <c r="H48" i="8"/>
  <c r="G48" i="8"/>
  <c r="F19" i="7"/>
  <c r="H19" i="7" s="1"/>
  <c r="J28" i="8"/>
  <c r="J224" i="10"/>
  <c r="H141" i="10"/>
  <c r="A15" i="7"/>
  <c r="L80" i="8"/>
  <c r="F80" i="8"/>
  <c r="H80" i="8"/>
  <c r="G80" i="8"/>
  <c r="I80" i="8"/>
  <c r="G24" i="8"/>
  <c r="I24" i="8"/>
  <c r="F24" i="8"/>
  <c r="L24" i="8"/>
  <c r="H24" i="8"/>
  <c r="L26" i="8"/>
  <c r="G26" i="8"/>
  <c r="H26" i="8"/>
  <c r="F26" i="8"/>
  <c r="I26" i="8"/>
  <c r="F30" i="7"/>
  <c r="H30" i="7" s="1"/>
  <c r="J50" i="8"/>
  <c r="J622" i="10"/>
  <c r="J1097" i="10"/>
  <c r="F31" i="7"/>
  <c r="H31" i="7" s="1"/>
  <c r="J52" i="8"/>
  <c r="H36" i="8"/>
  <c r="G36" i="8"/>
  <c r="I36" i="8"/>
  <c r="F36" i="8"/>
  <c r="L36" i="8"/>
  <c r="F42" i="8"/>
  <c r="L42" i="8"/>
  <c r="H26" i="7"/>
  <c r="I42" i="8" l="1"/>
  <c r="H42" i="8"/>
  <c r="M381" i="10"/>
  <c r="K145" i="10"/>
  <c r="A21" i="8"/>
  <c r="J84" i="8"/>
  <c r="K41" i="8" s="1"/>
  <c r="J1684" i="10"/>
  <c r="I28" i="8"/>
  <c r="H28" i="8"/>
  <c r="G28" i="8"/>
  <c r="L28" i="8"/>
  <c r="F28" i="8"/>
  <c r="I56" i="8"/>
  <c r="G56" i="8"/>
  <c r="F56" i="8"/>
  <c r="L56" i="8"/>
  <c r="H56" i="8"/>
  <c r="A165" i="10"/>
  <c r="A172" i="10"/>
  <c r="A167" i="10"/>
  <c r="A159" i="10"/>
  <c r="A158" i="10"/>
  <c r="A161" i="10"/>
  <c r="A162" i="10"/>
  <c r="A160" i="10"/>
  <c r="A154" i="10"/>
  <c r="A169" i="10"/>
  <c r="A155" i="10"/>
  <c r="A168" i="10"/>
  <c r="A157" i="10"/>
  <c r="A163" i="10"/>
  <c r="A171" i="10"/>
  <c r="A173" i="10"/>
  <c r="A174" i="10"/>
  <c r="A170" i="10"/>
  <c r="A156" i="10"/>
  <c r="A164" i="10"/>
  <c r="A166" i="10"/>
  <c r="A103" i="10"/>
  <c r="A116" i="10"/>
  <c r="A90" i="10"/>
  <c r="A122" i="10"/>
  <c r="A128" i="10"/>
  <c r="A91" i="10"/>
  <c r="A104" i="10"/>
  <c r="A125" i="10"/>
  <c r="A102" i="10"/>
  <c r="A111" i="10"/>
  <c r="A124" i="10"/>
  <c r="A106" i="10"/>
  <c r="A138" i="10"/>
  <c r="A137" i="10"/>
  <c r="A119" i="10"/>
  <c r="A97" i="10"/>
  <c r="A94" i="10"/>
  <c r="A109" i="10"/>
  <c r="A123" i="10"/>
  <c r="A101" i="10"/>
  <c r="A130" i="10"/>
  <c r="A92" i="10"/>
  <c r="A129" i="10"/>
  <c r="A115" i="10"/>
  <c r="A100" i="10"/>
  <c r="A126" i="10"/>
  <c r="A131" i="10"/>
  <c r="A120" i="10"/>
  <c r="A95" i="10"/>
  <c r="A140" i="10"/>
  <c r="A87" i="10"/>
  <c r="A113" i="10"/>
  <c r="A107" i="10"/>
  <c r="A127" i="10"/>
  <c r="A110" i="10"/>
  <c r="A135" i="10"/>
  <c r="A117" i="10"/>
  <c r="A99" i="10"/>
  <c r="A114" i="10"/>
  <c r="A88" i="10"/>
  <c r="A98" i="10"/>
  <c r="A118" i="10"/>
  <c r="A108" i="10"/>
  <c r="A139" i="10"/>
  <c r="A96" i="10"/>
  <c r="A89" i="10"/>
  <c r="A133" i="10"/>
  <c r="A121" i="10"/>
  <c r="A134" i="10"/>
  <c r="A93" i="10"/>
  <c r="A132" i="10"/>
  <c r="A112" i="10"/>
  <c r="A136" i="10"/>
  <c r="A105" i="10"/>
  <c r="A86" i="10"/>
  <c r="G58" i="8"/>
  <c r="H58" i="8"/>
  <c r="I58" i="8"/>
  <c r="L58" i="8"/>
  <c r="F58" i="8"/>
  <c r="F52" i="8"/>
  <c r="H52" i="8"/>
  <c r="I52" i="8"/>
  <c r="L52" i="8"/>
  <c r="G52" i="8"/>
  <c r="L40" i="8"/>
  <c r="H40" i="8"/>
  <c r="I40" i="8"/>
  <c r="G40" i="8"/>
  <c r="F40" i="8"/>
  <c r="A176" i="10"/>
  <c r="G32" i="8"/>
  <c r="L32" i="8"/>
  <c r="H32" i="8"/>
  <c r="F32" i="8"/>
  <c r="I32" i="8"/>
  <c r="I50" i="8"/>
  <c r="F50" i="8"/>
  <c r="H50" i="8"/>
  <c r="G50" i="8"/>
  <c r="L50" i="8"/>
  <c r="F54" i="8"/>
  <c r="G54" i="8"/>
  <c r="L54" i="8"/>
  <c r="H54" i="8"/>
  <c r="I54" i="8"/>
  <c r="F48" i="7"/>
  <c r="G25" i="7" s="1"/>
  <c r="I1686" i="10"/>
  <c r="J1686" i="10" s="1"/>
  <c r="K29" i="8" l="1"/>
  <c r="K79" i="8"/>
  <c r="K57" i="8"/>
  <c r="K19" i="8"/>
  <c r="K31" i="8"/>
  <c r="K33" i="8"/>
  <c r="K71" i="8"/>
  <c r="K49" i="8"/>
  <c r="K47" i="8"/>
  <c r="K73" i="8"/>
  <c r="K51" i="8"/>
  <c r="K77" i="8"/>
  <c r="K61" i="8"/>
  <c r="K59" i="8"/>
  <c r="K17" i="8"/>
  <c r="K55" i="8"/>
  <c r="K23" i="8"/>
  <c r="K27" i="8"/>
  <c r="K45" i="8"/>
  <c r="K21" i="8"/>
  <c r="K67" i="8"/>
  <c r="K39" i="8"/>
  <c r="K81" i="8"/>
  <c r="K37" i="8"/>
  <c r="K75" i="8"/>
  <c r="K63" i="8"/>
  <c r="K35" i="8"/>
  <c r="K25" i="8"/>
  <c r="K43" i="8"/>
  <c r="K65" i="8"/>
  <c r="K69" i="8"/>
  <c r="K53" i="8"/>
  <c r="F84" i="8"/>
  <c r="F88" i="8" s="1"/>
  <c r="F89" i="8" s="1"/>
  <c r="G84" i="8"/>
  <c r="G85" i="8" s="1"/>
  <c r="H84" i="8"/>
  <c r="H85" i="8" s="1"/>
  <c r="I84" i="8"/>
  <c r="I88" i="8" s="1"/>
  <c r="G19" i="7"/>
  <c r="K225" i="10"/>
  <c r="A225" i="10" s="1"/>
  <c r="H224" i="10"/>
  <c r="A177" i="10"/>
  <c r="A206" i="10"/>
  <c r="A19" i="7"/>
  <c r="A27" i="8"/>
  <c r="P176" i="10"/>
  <c r="A217" i="10"/>
  <c r="G20" i="7"/>
  <c r="G46" i="7"/>
  <c r="G34" i="7"/>
  <c r="G43" i="7"/>
  <c r="G17" i="7"/>
  <c r="G27" i="7"/>
  <c r="G38" i="7"/>
  <c r="H48" i="7"/>
  <c r="G29" i="7"/>
  <c r="G22" i="7"/>
  <c r="G14" i="7"/>
  <c r="G16" i="7"/>
  <c r="G36" i="7"/>
  <c r="F75" i="7"/>
  <c r="G15" i="7"/>
  <c r="G37" i="7"/>
  <c r="I16" i="6"/>
  <c r="G41" i="7"/>
  <c r="G39" i="7"/>
  <c r="G28" i="7"/>
  <c r="G40" i="7"/>
  <c r="G23" i="7"/>
  <c r="G42" i="7"/>
  <c r="G32" i="7"/>
  <c r="G18" i="7"/>
  <c r="G35" i="7"/>
  <c r="G30" i="7"/>
  <c r="G24" i="7"/>
  <c r="G44" i="7"/>
  <c r="G26" i="7"/>
  <c r="G31" i="7"/>
  <c r="G33" i="7"/>
  <c r="G45" i="7"/>
  <c r="G21" i="7"/>
  <c r="K84" i="8" l="1"/>
  <c r="F85" i="8"/>
  <c r="G86" i="8"/>
  <c r="G87" i="8" s="1"/>
  <c r="F86" i="8"/>
  <c r="F87" i="8" s="1"/>
  <c r="H88" i="8"/>
  <c r="G88" i="8"/>
  <c r="G89" i="8" s="1"/>
  <c r="I85" i="8"/>
  <c r="I18" i="6"/>
  <c r="I19" i="6" s="1"/>
  <c r="K16" i="6"/>
  <c r="A16" i="6"/>
  <c r="K265" i="10"/>
  <c r="H264" i="10"/>
  <c r="A29" i="8"/>
  <c r="P225" i="10"/>
  <c r="A20" i="7"/>
  <c r="G48" i="7"/>
  <c r="P217" i="10"/>
  <c r="H223" i="10"/>
  <c r="P206" i="10"/>
  <c r="H216" i="10"/>
  <c r="H205" i="10"/>
  <c r="P177" i="10"/>
  <c r="H86" i="8" l="1"/>
  <c r="I86" i="8" s="1"/>
  <c r="I87" i="8" s="1"/>
  <c r="H89" i="8"/>
  <c r="I89" i="8" s="1"/>
  <c r="H87" i="8"/>
  <c r="J88" i="8"/>
  <c r="J16" i="6"/>
  <c r="A218" i="10"/>
  <c r="A221" i="10"/>
  <c r="A219" i="10"/>
  <c r="A220" i="10"/>
  <c r="A222" i="10"/>
  <c r="A248" i="10"/>
  <c r="A247" i="10"/>
  <c r="A249" i="10"/>
  <c r="A256" i="10"/>
  <c r="A239" i="10"/>
  <c r="A245" i="10"/>
  <c r="A244" i="10"/>
  <c r="A251" i="10"/>
  <c r="A253" i="10"/>
  <c r="A238" i="10"/>
  <c r="A262" i="10"/>
  <c r="A254" i="10"/>
  <c r="A228" i="10"/>
  <c r="A230" i="10"/>
  <c r="A250" i="10"/>
  <c r="A246" i="10"/>
  <c r="A237" i="10"/>
  <c r="A243" i="10"/>
  <c r="A232" i="10"/>
  <c r="A233" i="10"/>
  <c r="A255" i="10"/>
  <c r="A261" i="10"/>
  <c r="A260" i="10"/>
  <c r="A234" i="10"/>
  <c r="A242" i="10"/>
  <c r="A252" i="10"/>
  <c r="A259" i="10"/>
  <c r="A257" i="10"/>
  <c r="A226" i="10"/>
  <c r="A263" i="10"/>
  <c r="A258" i="10"/>
  <c r="A229" i="10"/>
  <c r="A227" i="10"/>
  <c r="A235" i="10"/>
  <c r="A236" i="10"/>
  <c r="A241" i="10"/>
  <c r="A231" i="10"/>
  <c r="A240" i="10"/>
  <c r="A211" i="10"/>
  <c r="A209" i="10"/>
  <c r="A212" i="10"/>
  <c r="A208" i="10"/>
  <c r="A210" i="10"/>
  <c r="A213" i="10"/>
  <c r="A207" i="10"/>
  <c r="A214" i="10"/>
  <c r="A215" i="10"/>
  <c r="A196" i="10"/>
  <c r="A190" i="10"/>
  <c r="A194" i="10"/>
  <c r="A182" i="10"/>
  <c r="A202" i="10"/>
  <c r="A187" i="10"/>
  <c r="A200" i="10"/>
  <c r="A192" i="10"/>
  <c r="A195" i="10"/>
  <c r="A188" i="10"/>
  <c r="A189" i="10"/>
  <c r="A179" i="10"/>
  <c r="A181" i="10"/>
  <c r="A201" i="10"/>
  <c r="A198" i="10"/>
  <c r="A204" i="10"/>
  <c r="A203" i="10"/>
  <c r="A186" i="10"/>
  <c r="A191" i="10"/>
  <c r="A184" i="10"/>
  <c r="A193" i="10"/>
  <c r="A185" i="10"/>
  <c r="A178" i="10"/>
  <c r="A199" i="10"/>
  <c r="A197" i="10"/>
  <c r="A180" i="10"/>
  <c r="A183" i="10"/>
</calcChain>
</file>

<file path=xl/sharedStrings.xml><?xml version="1.0" encoding="utf-8"?>
<sst xmlns="http://schemas.openxmlformats.org/spreadsheetml/2006/main" count="4577" uniqueCount="2944">
  <si>
    <t>L.S.H</t>
  </si>
  <si>
    <t>L.S.M</t>
  </si>
  <si>
    <t>SERVIÇOS PRELIMINARES:</t>
  </si>
  <si>
    <t>UN</t>
  </si>
  <si>
    <t>Cimbramento metálico com altura até 3,50m</t>
  </si>
  <si>
    <t>Apicoamento de concreto</t>
  </si>
  <si>
    <t>Retirada de esquadria com aproveitamento</t>
  </si>
  <si>
    <t>Retirada de esquadria sem aproveitamento</t>
  </si>
  <si>
    <t>Demolição manual de alvenaria de tijolo</t>
  </si>
  <si>
    <t>Demolição manual de concreto simples</t>
  </si>
  <si>
    <t>Retirada de reboco ou emboço</t>
  </si>
  <si>
    <t>Demolição da estrutura em madeira da cobertura</t>
  </si>
  <si>
    <t>Retirada de revestimento cerâmico</t>
  </si>
  <si>
    <t>Retirada de telhas fibrocimento sem aproveitamento</t>
  </si>
  <si>
    <t>Retirada de entulho c/ equipamento distancia ate 5k</t>
  </si>
  <si>
    <t>Bota fora manual c/ DMT=200m</t>
  </si>
  <si>
    <t>Retirada de piso em taco de madeira</t>
  </si>
  <si>
    <t>Retirada de telhas de barro</t>
  </si>
  <si>
    <t>Retirada de piso vinilico</t>
  </si>
  <si>
    <t>Retirada de carpete</t>
  </si>
  <si>
    <t>Demolição de andaimes</t>
  </si>
  <si>
    <t>Apicoamento de reboco ou cimentado</t>
  </si>
  <si>
    <t>Demolição manual de concreto armado</t>
  </si>
  <si>
    <t>Retirada de blokret com aproveitamento</t>
  </si>
  <si>
    <t>Retirada de calha em chapa galvanizada</t>
  </si>
  <si>
    <t>Retirada de lambrequim</t>
  </si>
  <si>
    <t>Retirada de lambri de madeira</t>
  </si>
  <si>
    <t>Retirada de luminárias</t>
  </si>
  <si>
    <t>Retirada de mictório aço inox</t>
  </si>
  <si>
    <t>Retirada de ponto elétrico</t>
  </si>
  <si>
    <t>Retirada de telha de fibrocimento com aproveitamento</t>
  </si>
  <si>
    <t>Retirada de válvula Hydra</t>
  </si>
  <si>
    <t>Retirada de ventilador de teto</t>
  </si>
  <si>
    <t>Retirada de forro de gesso (incl. barroteamento)</t>
  </si>
  <si>
    <t>Retirada de pilar de madeira</t>
  </si>
  <si>
    <t>Retirada de rodapé em madeira</t>
  </si>
  <si>
    <t>Retirada de soleira e peitoril</t>
  </si>
  <si>
    <t>Retirada de caixa de ar condicionado</t>
  </si>
  <si>
    <t>Demolição de concreto armado c/ martelete</t>
  </si>
  <si>
    <t>Demolição de asfalto c/ martelete</t>
  </si>
  <si>
    <t>Retirada de louça sanitária</t>
  </si>
  <si>
    <t>Retirada de grade de ferro</t>
  </si>
  <si>
    <t>Retirada de ponto de água/esgoto</t>
  </si>
  <si>
    <t>Retirada de divisória (painel cego)</t>
  </si>
  <si>
    <t>Retirada de divisória (painel/vidro/painel)</t>
  </si>
  <si>
    <t>Retirada de forro em PVC, incl. barroteamento</t>
  </si>
  <si>
    <t>MOVIMENTO DE TERRA:</t>
  </si>
  <si>
    <t>Escavação manual ate 1.50m de profundidade</t>
  </si>
  <si>
    <t>Reaterro compactado</t>
  </si>
  <si>
    <t>Escavação manual p/ tubulao a ceu aberto</t>
  </si>
  <si>
    <t>Escavação mecanizada</t>
  </si>
  <si>
    <t>FUNDAÇÕES:</t>
  </si>
  <si>
    <t>Bloco em concreto armado p/ fundaçao (incl. forma)</t>
  </si>
  <si>
    <t>Baldrame em concreto armado c/ cinta de amarração</t>
  </si>
  <si>
    <t>Baldrame em conc.simples c/seixo incl.forma mad.br.</t>
  </si>
  <si>
    <t>Estaca de concreto 25x25cm (incl. cravaçao)</t>
  </si>
  <si>
    <t>Estaca de concreto 20x20cm (incl. cravaçao)</t>
  </si>
  <si>
    <t>Estaca de concreto 30x30cm (incl. cravaçao)</t>
  </si>
  <si>
    <t>Estaca raiz - 20cm</t>
  </si>
  <si>
    <t>Estaca raiz - 25cm</t>
  </si>
  <si>
    <t>Estaca raiz - 30cm</t>
  </si>
  <si>
    <t>Lastro de concreto magro c/ seixo</t>
  </si>
  <si>
    <t>ESTRUTURA:</t>
  </si>
  <si>
    <t>--&gt; CONCRETO:</t>
  </si>
  <si>
    <t>Laje pré-moldada (incl. capeamento)</t>
  </si>
  <si>
    <t>Laje pré-moldada treliçada (Incl. capiamento)</t>
  </si>
  <si>
    <t>Protensão de cordoalha de 12,7mm</t>
  </si>
  <si>
    <t>Protensão de cordoalha de 15,2mm</t>
  </si>
  <si>
    <t>Desforma</t>
  </si>
  <si>
    <t>Armação p/ concreto</t>
  </si>
  <si>
    <t>--&gt; PILARES:</t>
  </si>
  <si>
    <t>Pilar em mad. de lei 6"x6"(incl.bl.conc.ciclópico)</t>
  </si>
  <si>
    <t>Pilar em mad. de lei 4"x4"(incl.bl.conc.ciclópico)</t>
  </si>
  <si>
    <t>Pilar em mad. de lei 8"x4"(incl.bl.conc.ciclópico)</t>
  </si>
  <si>
    <t>Pilar em mad. de lei 20x20cm(incl.bl.conc.ciclópico)</t>
  </si>
  <si>
    <t>PAREDES E PAINEIS:</t>
  </si>
  <si>
    <t>Alvenaria bloco de cimento maciço</t>
  </si>
  <si>
    <t>Cobogó de cimento 20x20x10cm</t>
  </si>
  <si>
    <t>Elemento vazado 1/2 tijolo 15x15x10cm</t>
  </si>
  <si>
    <t>Painel em ch.compens. c/ laminado melaminico (c/ estrut. mad.)</t>
  </si>
  <si>
    <t>Painel em ch.compens. c/ laminado melaminico 2 lados (c/estru mad.)</t>
  </si>
  <si>
    <t>Painel em ch.compens. Duraplac (c/estrut. mad.)</t>
  </si>
  <si>
    <t>Painel em ch.compens. e=10mm (c/ estrut. mad.)</t>
  </si>
  <si>
    <t>Painel em tabuas macheadas - 1 face</t>
  </si>
  <si>
    <t>Painel - tipo Reynobond (Incl. estrutura em metalon)</t>
  </si>
  <si>
    <t>Parede em madeira de lei revestida 2 faces</t>
  </si>
  <si>
    <t>Alvenaria estrutural articulada armada</t>
  </si>
  <si>
    <t>Alvenaria em pedra preta argamassada</t>
  </si>
  <si>
    <t>Alvenaria de tijolo refratário (11,4 x 2,5 x 22,9cm)</t>
  </si>
  <si>
    <t>Divisória naval perfil em aço/miolo celular</t>
  </si>
  <si>
    <t>Fechamento de vão c/ tela fo go fio 10 # 2"</t>
  </si>
  <si>
    <t>Alvenaria de elevação c/bloco de vidro 20x20x10cm</t>
  </si>
  <si>
    <t>Elemento vazado 1/2 tijolo 13x10x8cm</t>
  </si>
  <si>
    <t>Cobogó de vidro 10x10x20cm</t>
  </si>
  <si>
    <t>Divisória em gesso acartonado e= 7cm</t>
  </si>
  <si>
    <t>Fechamento de empena com veneziana em mad.de lei</t>
  </si>
  <si>
    <t>Divisória de PVC</t>
  </si>
  <si>
    <t>Divisória de MDF c/ laminado</t>
  </si>
  <si>
    <t>Divisória em granito preto - Incl. ferragens de fixação</t>
  </si>
  <si>
    <t>Divisória em granito cinza - incl. ferrag. de fixação</t>
  </si>
  <si>
    <t>Elemento vazado pré-moldado 40x40x7cm</t>
  </si>
  <si>
    <t>Divisória em gesso acartonado e= 9cm</t>
  </si>
  <si>
    <t>Divisória em gesso acartonado e=11cm</t>
  </si>
  <si>
    <t>Divisória Divilux pefil alumínio / miolo celular -P/V/P</t>
  </si>
  <si>
    <t>Painel em ACM - Estruturado (fachadas)</t>
  </si>
  <si>
    <t>Divisória em gesso acartonado acústica e=9cm</t>
  </si>
  <si>
    <t>Divisória em gesso acartonado acústico e=11cm</t>
  </si>
  <si>
    <t>Divisória em MDF sem laminado</t>
  </si>
  <si>
    <t>Placa cimentícia c/ verniz de acabamento (incl. acessórios de fixação)</t>
  </si>
  <si>
    <t>Divisória em gesso acartonado Painéis duplos W112</t>
  </si>
  <si>
    <t>COBERTURA:</t>
  </si>
  <si>
    <t>--&gt; ESTRUTURA:</t>
  </si>
  <si>
    <t>Tesoura em mad. de lei p/ vao de  6.0m</t>
  </si>
  <si>
    <t>Tesoura em mad. de lei p/ vao de  8.0m</t>
  </si>
  <si>
    <t>Tesoura em mad. de lei p/ vao de 12.0m</t>
  </si>
  <si>
    <t>Estrutura em mad. lei p/ telha de barro - pç.aparelhada</t>
  </si>
  <si>
    <t>Estrutura em mad. lei p/ telha de barro - pç. serrada</t>
  </si>
  <si>
    <t>Estrutura em mad.p/ chapa fibrocimento - pc. aparelhada</t>
  </si>
  <si>
    <t>Estrutura em mad.p/ chapa fibrocimento - pc. serrada</t>
  </si>
  <si>
    <t>Ripamento</t>
  </si>
  <si>
    <t>Mão francesa em mad. de lei (padrao SEDUC)</t>
  </si>
  <si>
    <t>Estrutura metálica p/ cobertura - (Incl. pintura anti-corrosiva)</t>
  </si>
  <si>
    <t>Estrutura metálica p/ cobertura - 2 águas-vão 20m</t>
  </si>
  <si>
    <t>Estrutura metálica p/ cobertura - 2 águas-vão 30m</t>
  </si>
  <si>
    <t>Estrutura em madeira de lei p/telha asfaltica - pc. aparelhada</t>
  </si>
  <si>
    <t>Estrutura em madeira de lei p/telha asfaltica - pc. serrada</t>
  </si>
  <si>
    <t>Ripamento para sub cobertura (manta)</t>
  </si>
  <si>
    <t>Lambrequim de madeira de lei aparelhada</t>
  </si>
  <si>
    <t>Estrutura metálica p/ cobertura em arco-vão 20m</t>
  </si>
  <si>
    <t>Estrutura metálica p/ cobertura em arco-vão 30m</t>
  </si>
  <si>
    <t>Estrutura metálica p/ cobertura em arco-vão 40m</t>
  </si>
  <si>
    <t>Estrutura metálica p/ cobertura - 2 águas-vão 40m</t>
  </si>
  <si>
    <t>--&gt; TELHAMENTO:</t>
  </si>
  <si>
    <t>Cobertura - Telha de fibrocimento e=4mm</t>
  </si>
  <si>
    <t>--&gt; CALHAS / CUMEEIRAS:</t>
  </si>
  <si>
    <t>Cumeeira de barro</t>
  </si>
  <si>
    <t>Cumeeira em fibrocimento e=6mm</t>
  </si>
  <si>
    <t>Cumeeira plana fibrotex e=4mm</t>
  </si>
  <si>
    <t>Cumeeira aluminio e = 0,8 mm</t>
  </si>
  <si>
    <t>Calha em chapa galvanizada</t>
  </si>
  <si>
    <t>Calha em PVC (1/2 cana d= 100mm)</t>
  </si>
  <si>
    <t>Rincão em chapa galvanizada - l=1,0m</t>
  </si>
  <si>
    <t>Cumeeira asfaltica</t>
  </si>
  <si>
    <t>Cumeeira em aço galvanizado</t>
  </si>
  <si>
    <t>IMPERMEABILIZAÇÕES /TRATAMENTOS:</t>
  </si>
  <si>
    <t>Imunização p/madeira c/carbolineum</t>
  </si>
  <si>
    <t>Impermeabilização de lajes e calhas (Igolflex+Sika1)</t>
  </si>
  <si>
    <t>Impermeabilização rebaixos banho./coz.(tinta asfaltica)</t>
  </si>
  <si>
    <t>Impermeabilização de reservatorios (Igol A + Sika 1)</t>
  </si>
  <si>
    <t>Impermeabilização de jardineiras (Igol 2 + Sika 1)</t>
  </si>
  <si>
    <t>Aplicação de Igol A sobre conc./alv. (3 demãos)</t>
  </si>
  <si>
    <t>Reboco impermeabilizante (c/ Sika 1)</t>
  </si>
  <si>
    <t>Descupinização</t>
  </si>
  <si>
    <t>Aplicação de Carbolástico sobre concreto (2 demãos)</t>
  </si>
  <si>
    <t>Manta asfáltica c/ filme de aluminio</t>
  </si>
  <si>
    <t>Manta asfáltica SBS-4mm c/ filme de polietileno</t>
  </si>
  <si>
    <t>Manta asfáltica SBS-3mm c/ filme de polietileno</t>
  </si>
  <si>
    <t>Junta de dilatação Fungenband - 12mm</t>
  </si>
  <si>
    <t>Junta de dilatação Fungenband - 20mm</t>
  </si>
  <si>
    <t>ESQUADRIAS:</t>
  </si>
  <si>
    <t>--&gt; MADEIRA:</t>
  </si>
  <si>
    <t>Porta mad. compens. c/caix. simples e alizar</t>
  </si>
  <si>
    <t>Porta mad. compens. c/ caix. aduela e alizar</t>
  </si>
  <si>
    <t>Porta mad. trabalhada c/ caix. aduela e alizar</t>
  </si>
  <si>
    <t>Esquadria mad. e=3cm c/ caixilho</t>
  </si>
  <si>
    <t>Esquadria mad. e=3cm c/ caix. aduela e alizar</t>
  </si>
  <si>
    <t>Esquadria mad. venez. moveis c/ caix. aduela e alizar</t>
  </si>
  <si>
    <t>Esquadria. mad. venez. moveis c/ caix. simples e alizar</t>
  </si>
  <si>
    <t>Janela mad. tipo basculante c/ caix. simples</t>
  </si>
  <si>
    <t>Porta mad. de lei miolo lençol de chumbo</t>
  </si>
  <si>
    <t>Esquadria mad. venez. moveis c/caix. simples</t>
  </si>
  <si>
    <t>Porta mad. compens. c/ caix. simples</t>
  </si>
  <si>
    <t>Porta mad. compens. revest. formica c/ caix. simples</t>
  </si>
  <si>
    <t>Esquadria mad. venez. fixa c/ caix. simples</t>
  </si>
  <si>
    <t>Esquadria mad. venez. fixa c/caix. aduela e alizar</t>
  </si>
  <si>
    <t>Esquadria mad. venez. fixa c/ caix. simples e alizar</t>
  </si>
  <si>
    <t>Janela mad. tipo de correr c/ caix. simples</t>
  </si>
  <si>
    <t>Porta em madeira lambrizada</t>
  </si>
  <si>
    <t>Janela em madeira lambrizada</t>
  </si>
  <si>
    <t>Alizar em madeira de lei</t>
  </si>
  <si>
    <t>Caixilho em madeira de lei</t>
  </si>
  <si>
    <t>Porta miolo madeira, acabamento em MDF c/ ferragens de abrir</t>
  </si>
  <si>
    <t>Porta miolo madeira, acabamento em MDF c/ ferragens de correr</t>
  </si>
  <si>
    <t>--&gt; FERRO:</t>
  </si>
  <si>
    <t>Portão de ferro 1/2" c/ ferragens (incl. pint. anti-corrosiva)</t>
  </si>
  <si>
    <t>Grade de ferro 1/2" (incl. pint. anti-corrosiva)</t>
  </si>
  <si>
    <t>Portão de ferro 5/8" c/ ferragens (incl. pint. anti-corrosiva)</t>
  </si>
  <si>
    <t>Grade de ferro 5/8" (incl. pint. anti-corrosiva)</t>
  </si>
  <si>
    <t>Grade de ferro 7/8" (incl. pint. anti-corrosiva)</t>
  </si>
  <si>
    <t>Portão de ferro 7/8" c/ ferragens (incl. pint. anti-corrosiva)</t>
  </si>
  <si>
    <t>Grade de ferro 3/4" (incl. pint. anti-corrosiva)</t>
  </si>
  <si>
    <t>Portão de ferro 3/4" c/ ferragens (incl. pint. anti-corrosiva)</t>
  </si>
  <si>
    <t>Grade sanfonada (incl. pint. anti-corrosiva)</t>
  </si>
  <si>
    <t>Portão de ferro em metalom (incl. pintura anti corrosiva)</t>
  </si>
  <si>
    <t>Grade de ferro em metalom  (incl. pint.anti-corrosiva)</t>
  </si>
  <si>
    <t>--&gt; OUTROS MATERIAIS:</t>
  </si>
  <si>
    <t>Esquadria de alumínio basculante c/vidro e ferragens</t>
  </si>
  <si>
    <t>Esquadria de alum.de correr c/ vidro e ferragens</t>
  </si>
  <si>
    <t>Porta divilux 0.80x2.10m c/ferragens - c/ perfil de aluminio</t>
  </si>
  <si>
    <t>Porta divisória Naval c/ ferragens - c/ perfil de aço</t>
  </si>
  <si>
    <t>Porta em vidro temperado c/ ferragens -(sem mola)</t>
  </si>
  <si>
    <t>Esquadria c/ venezianas de aluminio  natural c/ ferragens</t>
  </si>
  <si>
    <t>Esquadria c/ venezianas de aluminio  anodizado preto c/ ferragens</t>
  </si>
  <si>
    <t>Porta em PVC 0.60 X 2.10 M</t>
  </si>
  <si>
    <t>Porta em PVC 0.70 X 2.10 M</t>
  </si>
  <si>
    <t>Esquadria de alumínio anodizado preto de correr c/ ferragens</t>
  </si>
  <si>
    <t>Esquadria de alumínio anodizado preto basculante c/ vidro e ferragens</t>
  </si>
  <si>
    <t>Portas em MDF (sob bancadas)</t>
  </si>
  <si>
    <t>Painel fixo em vidro temperado de 6mm</t>
  </si>
  <si>
    <t>Painel fixo em vidro temperado de 8mm</t>
  </si>
  <si>
    <t>Esquadria de correr em vidro temperado de 6mm</t>
  </si>
  <si>
    <t>Esquadria de correr em vidro temperado de 8mm</t>
  </si>
  <si>
    <t>FERRAGENS:</t>
  </si>
  <si>
    <t>--&gt; P/ PORTAS:</t>
  </si>
  <si>
    <t>Ferragens p/ porta externa 1 fl.</t>
  </si>
  <si>
    <t>Ferragens p/ porta externa 2 fls. (c/ ferrolho)</t>
  </si>
  <si>
    <t>Ferragens p/ porta interna 1 fl.</t>
  </si>
  <si>
    <t>Ferragens p/ porta interna 2 fls. (c/ ferrolho)</t>
  </si>
  <si>
    <t>Ferragens p/ porta de banheiro</t>
  </si>
  <si>
    <t>Fechadura para porta de banheiro</t>
  </si>
  <si>
    <t>Fechadura para porta externa</t>
  </si>
  <si>
    <t>Fechadura para porta interna</t>
  </si>
  <si>
    <t>Fecho para janelas de correr (bico de papagaio)</t>
  </si>
  <si>
    <t>Ferrolho para porta e janela (média)</t>
  </si>
  <si>
    <t>Puxador em alumínio - 30cm</t>
  </si>
  <si>
    <t>Puxador em alumínio - 50cm</t>
  </si>
  <si>
    <t>Puxador em alumínio - 80cm</t>
  </si>
  <si>
    <t>Mola p/ porta de vidro</t>
  </si>
  <si>
    <t>Mola hidráulica para porta</t>
  </si>
  <si>
    <t>--&gt; P/ JANELAS:</t>
  </si>
  <si>
    <t>Ferragens p/ janela 1 fl. (c/ cremone)</t>
  </si>
  <si>
    <t>Ferragens p/ janela 2 fls. (c/ cremone)</t>
  </si>
  <si>
    <t>Ferragens p/ janela pivotante</t>
  </si>
  <si>
    <t>Ferragens p/ janela 1 fl. (c/ ferrolho)</t>
  </si>
  <si>
    <t>Ferragens p/ janela 2 fl. (c/ ferrolho)</t>
  </si>
  <si>
    <t>Ferragens p/ janela de correr</t>
  </si>
  <si>
    <t>--&gt; P/ BALANCINS:</t>
  </si>
  <si>
    <t>Ferragens p/ balancim (c/ corrente)</t>
  </si>
  <si>
    <t>Ferragens p/ balancim (c/ haste e punho em ferro)</t>
  </si>
  <si>
    <t>Ferrolho para balancim (targeta)</t>
  </si>
  <si>
    <t>Gonzo</t>
  </si>
  <si>
    <t>Haste/punho de ferro para balancim</t>
  </si>
  <si>
    <t>REVESTIMENTOS:</t>
  </si>
  <si>
    <t>Argamassa de cimento e areia 1:2 p/ impermeabiliz.</t>
  </si>
  <si>
    <t>Argamassa de cimento e areia 1:4</t>
  </si>
  <si>
    <t>Argamassa de cimento e areia 1:6</t>
  </si>
  <si>
    <t>Chapisco de cimento e areia no traço 1:3</t>
  </si>
  <si>
    <t>Carapinha c/ argamassa no traço 1:4</t>
  </si>
  <si>
    <t>Azulejo branco assentado a prumo no traço 1:5:1</t>
  </si>
  <si>
    <t>Compensado c/ formica sobre estrutura em madeira</t>
  </si>
  <si>
    <t>Pastilhas de vidro 2,5x2,5cm</t>
  </si>
  <si>
    <t>Chapa de chumbo sobre parede</t>
  </si>
  <si>
    <t>Reboco com argamassa baritada</t>
  </si>
  <si>
    <t>Argamassa de cimento e areia no traço 1:3</t>
  </si>
  <si>
    <t>Reboco com argamassa no traço 1:3 - p/ epoxi</t>
  </si>
  <si>
    <t>Placa de argamassa armada</t>
  </si>
  <si>
    <t>Reboco estanhado</t>
  </si>
  <si>
    <t>Cerâmica Terragres 10x10cm</t>
  </si>
  <si>
    <t>Cerâmica 10x10cm (padrao medio)</t>
  </si>
  <si>
    <t>Granito e=2cm</t>
  </si>
  <si>
    <t>Fórmica sobre emboço</t>
  </si>
  <si>
    <t>Emboço com argamassa 1:6:Adit. Plast.</t>
  </si>
  <si>
    <t>Reboco com argamassa 1:6:Adit. Plast.</t>
  </si>
  <si>
    <t>Cantoneira para azulejo (alumínio)</t>
  </si>
  <si>
    <t>RODAPES, SOLEIRAS E PEITORIS:</t>
  </si>
  <si>
    <t>Rodape em madeira de lei h=7cm</t>
  </si>
  <si>
    <t>Rodape em cimentado</t>
  </si>
  <si>
    <t>Soleira em marmore branco e=2cm</t>
  </si>
  <si>
    <t>Soleira em marmore de cor e=2cm</t>
  </si>
  <si>
    <t>Soleira em cimentado h=15cm</t>
  </si>
  <si>
    <t>Rodapé de alta resistência (incl. polimento)</t>
  </si>
  <si>
    <t>Soleira e peitoril - granito preto - e=2cm</t>
  </si>
  <si>
    <t>Rodape em Porcelanato</t>
  </si>
  <si>
    <t>Rodapé em poliestireno de 9cm</t>
  </si>
  <si>
    <t>Rodapé em poliestireno de 12cm</t>
  </si>
  <si>
    <t>PISOS:</t>
  </si>
  <si>
    <t>Camada impermeabilizadora e=10cm c/pedra preta (incl. Sika 1)</t>
  </si>
  <si>
    <t>Concreto simples c/ seixo e=5cm traço 1:2:3</t>
  </si>
  <si>
    <t>Cimentado liso e=2cm traço 1:3</t>
  </si>
  <si>
    <t>Marmore de cor e=3cm</t>
  </si>
  <si>
    <t>Marmore branco e=3cm</t>
  </si>
  <si>
    <t>Plurigoma - assente na cola</t>
  </si>
  <si>
    <t>Cimentado liso c/junta de madeira</t>
  </si>
  <si>
    <t>Piso de alta resistência e=8mm c/ resina incl. camada regularizadora</t>
  </si>
  <si>
    <t>Cimentado liso c/ junta plastica</t>
  </si>
  <si>
    <t>Cimentado queimado</t>
  </si>
  <si>
    <t>Carpete e=4mm</t>
  </si>
  <si>
    <t>Camada impermeabilizadora e=10cm c/ seixo</t>
  </si>
  <si>
    <t>Granito preto e=2cm</t>
  </si>
  <si>
    <t>Placa pre-moldada concreto simples (e=5cm)</t>
  </si>
  <si>
    <t>Concreto c/ seixo e junta seca e=10cm</t>
  </si>
  <si>
    <t>Granito Juparana e=2cm</t>
  </si>
  <si>
    <t>Ardosia</t>
  </si>
  <si>
    <t>Tábua macheada 6 1/2"x7/8" cumaru ou similar (incl.camada regularizadora)</t>
  </si>
  <si>
    <t>Pedra Jacobina</t>
  </si>
  <si>
    <t>Pedra natural Cariri</t>
  </si>
  <si>
    <t>Pedra Cariri - filete ou almofadada</t>
  </si>
  <si>
    <t>Cerâmica anti-derrapante</t>
  </si>
  <si>
    <t>Piso em granito verde Ubatuba</t>
  </si>
  <si>
    <t>Piso em granito cinza Mauá</t>
  </si>
  <si>
    <t>FORROS:</t>
  </si>
  <si>
    <t>Forro em tabuas de marupa (c/ barroteamento)</t>
  </si>
  <si>
    <t>Forro em lambri de angelim (c/ barroteamento)</t>
  </si>
  <si>
    <t>Forro eucatex natural e = 12mm</t>
  </si>
  <si>
    <t>Forro em estuque</t>
  </si>
  <si>
    <t>Forro em lambri de PVC</t>
  </si>
  <si>
    <t>Reguado em madeira lei p/ beiral (c/ barroteamento)</t>
  </si>
  <si>
    <t>Forro em placa de fibrocimento c/ isolamento termico</t>
  </si>
  <si>
    <t>Forro em gesso acartonado estruturado</t>
  </si>
  <si>
    <t>Forro em gesso acustico (c/lã de vidro)</t>
  </si>
  <si>
    <t>Cimalha de gesso h=10cm</t>
  </si>
  <si>
    <t>Forro em lambri de angelim (s/ barroteamento)</t>
  </si>
  <si>
    <t>Forro em tabuas de marupa (s/ barroteamento)</t>
  </si>
  <si>
    <t>Forro colméia liso  ( incl. barroteamento)</t>
  </si>
  <si>
    <t>Forro em gesso acartonado aramado</t>
  </si>
  <si>
    <t>PINTURAS:</t>
  </si>
  <si>
    <t>A BASE DE ÁGUA:</t>
  </si>
  <si>
    <t>PVA interna sem superf. preparada</t>
  </si>
  <si>
    <t>PVA externa sem superf. preparada</t>
  </si>
  <si>
    <t>PVA interna c/ massa sem selador</t>
  </si>
  <si>
    <t>PVA externa c/ massa sem liq. preparador</t>
  </si>
  <si>
    <t>PVA interna c/ massa e selador</t>
  </si>
  <si>
    <t>PVA externa sem massa c/ líq. preparador</t>
  </si>
  <si>
    <t>PVA interna sem massa c/ selador</t>
  </si>
  <si>
    <t>PVA interna (sobre pintura antiga)</t>
  </si>
  <si>
    <t>PVA externa (sobre pintura antiga)</t>
  </si>
  <si>
    <t>PVA sobre muro</t>
  </si>
  <si>
    <t>PVA interna c/ massa acrilica e selador</t>
  </si>
  <si>
    <t>PVA interna c/ massa acrilica sem selador</t>
  </si>
  <si>
    <t>ESMALTE:</t>
  </si>
  <si>
    <t>Esmalte sobre madeira c/ massa e selador</t>
  </si>
  <si>
    <t>Esmalte s/ parede c/ massa e selador</t>
  </si>
  <si>
    <t>Esmalte s/ madeira c/ selador sem massa</t>
  </si>
  <si>
    <t>Esmalte sobre grade de ferro (superf. aparelhada)</t>
  </si>
  <si>
    <t>Esmalte sobre parede c/ selador sem massa</t>
  </si>
  <si>
    <t>VERNIZ:</t>
  </si>
  <si>
    <t>Verniz poliuretano sobre concreto/tijolo</t>
  </si>
  <si>
    <t>Verniz poliuretano sobre madeira (esquadrias/forro)</t>
  </si>
  <si>
    <t>ACRÍLICA:</t>
  </si>
  <si>
    <t>Acrilica fosca int. e ext. sem massa c/ selador -</t>
  </si>
  <si>
    <t>Acrilica fosca int./ext. c/massa e selador - 3 demaos</t>
  </si>
  <si>
    <t>Acrilica (sobre pintura antiga)</t>
  </si>
  <si>
    <t>Acrílica semi-brilho c/ massa e selador - interna e externa</t>
  </si>
  <si>
    <t>Acrílica acetinada c/ massa e selador - interna e externa</t>
  </si>
  <si>
    <t>EPOXI:</t>
  </si>
  <si>
    <t>Epoxi com massa e selador</t>
  </si>
  <si>
    <t>Epoxi sem massa c/ selador</t>
  </si>
  <si>
    <t>OUTRAS PINTURAS:</t>
  </si>
  <si>
    <t>Anti-ferruginosa</t>
  </si>
  <si>
    <t>Acrílica para piso</t>
  </si>
  <si>
    <t>Selador s/ madeira</t>
  </si>
  <si>
    <t>Pintura s/ telha ceramica</t>
  </si>
  <si>
    <t>Vidro liso e=4mm</t>
  </si>
  <si>
    <t>Vidro liso e=6mm</t>
  </si>
  <si>
    <t>Vidro martelado e=4mm</t>
  </si>
  <si>
    <t>Vidro fume e=4mm</t>
  </si>
  <si>
    <t>Vidro canelado e=3mm</t>
  </si>
  <si>
    <t>Vidro temperado fumê e=10mm com ferragens</t>
  </si>
  <si>
    <t>Vidro temperado fumê e= 8mm com ferragens</t>
  </si>
  <si>
    <t>Vidro temperado incolor e=10mm com ferragens</t>
  </si>
  <si>
    <t>Vidro temperado fume e= 6mm com ferragens</t>
  </si>
  <si>
    <t>Vidro aramado</t>
  </si>
  <si>
    <t>Vidro temperado incolor e= 6mm com ferragens</t>
  </si>
  <si>
    <t>Vidro temperado incolor e= 8mm com ferragens</t>
  </si>
  <si>
    <t>Vidro temperado incolor e=12mm com ferragens</t>
  </si>
  <si>
    <t>Vidro temperado fumê e=12mm com ferragens</t>
  </si>
  <si>
    <t>QUADROS E CAIXAS:</t>
  </si>
  <si>
    <t>Quadro de mediçao monofasico (c/ disjuntor)</t>
  </si>
  <si>
    <t>Quadro de mediçao bifasico (c/ disjuntor)</t>
  </si>
  <si>
    <t>Quadro de mediçao trifasico (c/ disjuntor)</t>
  </si>
  <si>
    <t>Quadro de comando - proteção trifásico - 2CV</t>
  </si>
  <si>
    <t>Quadro de comando - proteção trifásico - 3CV</t>
  </si>
  <si>
    <t>Quadro de comando - proteção trifásico - 4CV</t>
  </si>
  <si>
    <t>Centro de distribuição p/ 03 disjuntores (s/ barramento)</t>
  </si>
  <si>
    <t>Centro de distribuição p/ 06 disjuntores (s/ barramento)</t>
  </si>
  <si>
    <t>Centro de distribuição p/ 08 disjuntores (s/ barramento)</t>
  </si>
  <si>
    <t>Centro de distribuição p/ 10 disjuntores (s/ barramento)</t>
  </si>
  <si>
    <t>Centro de distribuiçao p/ 12 disjuntores (c/ barramento)</t>
  </si>
  <si>
    <t>Centro de distribuição p/ 16 disjuntores (c/ barramento)</t>
  </si>
  <si>
    <t>Centro de distribuição p/ 20 disjuntores (c/ barramento)</t>
  </si>
  <si>
    <t>Centro de distribuiçao p/ 24 disjuntores (c/ barramento)</t>
  </si>
  <si>
    <t>Centro de distribuiçao p/ 32 disjuntores (c/ barramento)</t>
  </si>
  <si>
    <t>Centro de distribuição p/ 36 disjuntores  (c/ barramento)</t>
  </si>
  <si>
    <t>Centro de distribuiçao p/ 40 disjuntores (c/ barramento)</t>
  </si>
  <si>
    <t>Centro de distribuição p/ 70 disjuntores (c/ barramento)</t>
  </si>
  <si>
    <t>Caixa de passagem ch. aço 100x100x80mm</t>
  </si>
  <si>
    <t>Caixa de passagem ch. aço 150x150x80mm</t>
  </si>
  <si>
    <t>Caixa de passagem ch. aço 200x200x100mm</t>
  </si>
  <si>
    <t>Caixa de aluminio 4"x2"</t>
  </si>
  <si>
    <t>Caixa de ferro octogonal</t>
  </si>
  <si>
    <t>Caixa de ferro sextavada fundo movel</t>
  </si>
  <si>
    <t>Caixa de F°G° 3"x3"</t>
  </si>
  <si>
    <t>Caixa de F°G° 4"x4"</t>
  </si>
  <si>
    <t>Caixa de inspeção em polipropileno - 15x15cm</t>
  </si>
  <si>
    <t>Caixa de inspeção em polipropileno - 30x40cm</t>
  </si>
  <si>
    <t>Caixa de passagem em aluminio 100x100x70mm</t>
  </si>
  <si>
    <t>Caixa de passagem em alumínio 150x150x100mm</t>
  </si>
  <si>
    <t>Caixa de passagem em aluminio 200x200x115mm</t>
  </si>
  <si>
    <t>Caixa de passagem em aluminio 400x400x180mm</t>
  </si>
  <si>
    <t>Caixa plástica 4"x2"</t>
  </si>
  <si>
    <t>Caixa polifásica padrão Celpa</t>
  </si>
  <si>
    <t>Caixa Airstop p/ disjuntor bipolar de embutir até 50A</t>
  </si>
  <si>
    <t>Caixa plástica 4"x4"</t>
  </si>
  <si>
    <t>Caixa plástica octogonal</t>
  </si>
  <si>
    <t>Caixa ZB - inspeção c/ tampa de aço</t>
  </si>
  <si>
    <t>DISJUNTORES:</t>
  </si>
  <si>
    <t>Disjuntor 1P - 40 e 50A - PADRÃO DIN</t>
  </si>
  <si>
    <t>Disjuntor 10 DR 2P- 25A 10 mA - PADRÃO DIN</t>
  </si>
  <si>
    <t>Disjuntor 10 DR 4P- 25A 10 mA - PADRÃO DIN</t>
  </si>
  <si>
    <t>ELETRODUTOS,CONDULETES E CALHAS:</t>
  </si>
  <si>
    <t>Eletroduto de F°G° de 1/2"</t>
  </si>
  <si>
    <t>Eletroduto de F°G° de 3/4"</t>
  </si>
  <si>
    <t>Eletroduto de F°G° de 1 1/4"</t>
  </si>
  <si>
    <t>Eletroduto de F°G° de 1 1/2"</t>
  </si>
  <si>
    <t>Eletroduto de F°G° de 2"</t>
  </si>
  <si>
    <t>Eletroduto de F°G° de 2 1/2"</t>
  </si>
  <si>
    <t>Eletroduto de F°G° de 3"</t>
  </si>
  <si>
    <t>Eletroduto de F°G° de 4"</t>
  </si>
  <si>
    <t>Condulete de aluminio tipo LL 1/2"</t>
  </si>
  <si>
    <t>Condulete de aluminio tipo LL 3/4"</t>
  </si>
  <si>
    <t>Condulete de aluminio tipo LR 1"</t>
  </si>
  <si>
    <t>Condulete de aluminio tipo LR 1/2"</t>
  </si>
  <si>
    <t>Condulete de aluminio tipo LR 3/4"</t>
  </si>
  <si>
    <t>Condulete de aluminio tipo T 11/4"</t>
  </si>
  <si>
    <t>Condulete de aluminio tipo T 1/2"</t>
  </si>
  <si>
    <t>Condulete de aluminio tipo T 3/4"</t>
  </si>
  <si>
    <t>Condulete de aluminio tipo X 1"</t>
  </si>
  <si>
    <t>Condulete de aluminio tipo X 1/2"</t>
  </si>
  <si>
    <t>Condulete de aluminio tipo X 3/4"</t>
  </si>
  <si>
    <t>Condulete de aluminio tipo C 1/2"</t>
  </si>
  <si>
    <t>Condulete de aluminio tipo C 3/4"</t>
  </si>
  <si>
    <t>Condulete de aluminio tipo E 1"</t>
  </si>
  <si>
    <t>Condulete de aluminio tipo E 1/2"</t>
  </si>
  <si>
    <t>Condulete de aluminio tipo E 3/4"</t>
  </si>
  <si>
    <t>Condulete de aluminio tipo L 1.1/4"</t>
  </si>
  <si>
    <t>Condulete de aluminio tipo L 3/4"</t>
  </si>
  <si>
    <t>Condulete de aluminio tipo LL 1"</t>
  </si>
  <si>
    <t>Canaleta 20x20mm</t>
  </si>
  <si>
    <t>Canaleta sistema X completa</t>
  </si>
  <si>
    <t>Eletrocalha de metal curve "L" desc tipo "U" perf. 50 - 3m</t>
  </si>
  <si>
    <t>Eletrocalha de metal curve "L" desc tipo "U" perf. 75 - 3m</t>
  </si>
  <si>
    <t>Eletrocalha de metal curve "L" desc tipo "U" perf. 100 - 3m</t>
  </si>
  <si>
    <t>Eletrocalha de metal curve "T"  tipo "U" perf. 100 - 3m</t>
  </si>
  <si>
    <t>Eletrocalha de metal curve "T"  tipo "U" perf. 50 - 3m</t>
  </si>
  <si>
    <t>Eletrocalha de metal curve "T"  tipo "U" perf. 75 - 3m</t>
  </si>
  <si>
    <t>Eletrocalha de metal curve "U"perf. 100x75  - 3m</t>
  </si>
  <si>
    <t>Eletrocalha de metal curve "U"perf. 50x100  - 3m</t>
  </si>
  <si>
    <t>Eletrocalha de metal curve "U"perf. 50x50  - 3m</t>
  </si>
  <si>
    <t>CABOS:</t>
  </si>
  <si>
    <t>Cabo de cobre  95 mm² - 1 KV</t>
  </si>
  <si>
    <t>Cabo de cobre 120 mm² - 1 KV</t>
  </si>
  <si>
    <t>Cabo de cobre 150 mm² - 1 KV</t>
  </si>
  <si>
    <t>Cabo de cobre 185 mm² - 1 KV</t>
  </si>
  <si>
    <t>Cabo multiplex 3 x 10mm²</t>
  </si>
  <si>
    <t>Cabo multiplex 4 x 10mm²</t>
  </si>
  <si>
    <t>Cabo multiplex 4 x 16mm²</t>
  </si>
  <si>
    <t>Cabo multiplex 4 x 25mm²</t>
  </si>
  <si>
    <t>Cabo multiplex 4 x 35mm²</t>
  </si>
  <si>
    <t>Cabo multiplex 4 x 70mm²</t>
  </si>
  <si>
    <t>Cabo de aluminio 2 AWG c/ alma de aço</t>
  </si>
  <si>
    <t>Cabo coaxial 75 Homs 200 Mhz (TV)</t>
  </si>
  <si>
    <t>Cabo de cobre nú 16mm²</t>
  </si>
  <si>
    <t>Cabo de cobre nú 25mm²</t>
  </si>
  <si>
    <t>Cabo de cobre nú 35mm²</t>
  </si>
  <si>
    <t>Cabo de cobre nú 50mm²</t>
  </si>
  <si>
    <t>Cabo de cobre nú 70mm²</t>
  </si>
  <si>
    <t>Cabo de cobre nú 95mm²</t>
  </si>
  <si>
    <t>PONTOS, TOMADAS E INTERRUPTORES:</t>
  </si>
  <si>
    <t>Ponto de luz / força (c/tubul., cx. e fiaçao) ate 200W</t>
  </si>
  <si>
    <t>Ponto p/ ventilador de teto (c/ fiaçao)</t>
  </si>
  <si>
    <t>Ponto de antena p/ radio e TV (c/ fiaçao)</t>
  </si>
  <si>
    <t>Ponto de força (tubul., fiaçao e disjuntor) acima de 200W</t>
  </si>
  <si>
    <t>Interruptor 1 tecla simples (s/fiaçao)</t>
  </si>
  <si>
    <t>Interruptor 1 tecla paralelo (s/fiaçao)</t>
  </si>
  <si>
    <t>Interruptor 2 teclas simples (s/fiaçao)</t>
  </si>
  <si>
    <t>Interruptor 2 teclas simples+paralelo (s/fiaçao)</t>
  </si>
  <si>
    <t>Interruptor 2 teclas paralelo (s/fiaçao)</t>
  </si>
  <si>
    <t>Interruptor 3 teclas simples (s/fiaçao)</t>
  </si>
  <si>
    <t>Ponto p/ campainha /cigarra (com tubul. Cx. e fiação)</t>
  </si>
  <si>
    <t>Tampa cega 4"x2" metálica</t>
  </si>
  <si>
    <t>Tampa cega 4x4" metálica</t>
  </si>
  <si>
    <t>Tampa cega 4"x2" plástica</t>
  </si>
  <si>
    <t>Tampa cega 4"x4" plástica</t>
  </si>
  <si>
    <t>Tampa cega 3"x3" plástica</t>
  </si>
  <si>
    <t>Tampa de pressão para perfilado 38mm - 3m</t>
  </si>
  <si>
    <t>Tomada 3P+T 63A/220V</t>
  </si>
  <si>
    <t>Tomada de piso 3P+T - 4"x2"</t>
  </si>
  <si>
    <t>Tomada  sistema X completa</t>
  </si>
  <si>
    <t>Tomada  terminal de TV coaxial 4"x2"- 2 pontos</t>
  </si>
  <si>
    <t>Tomada 2P+T 10A (s/fiaçao)</t>
  </si>
  <si>
    <t>Minuteria com pulsador</t>
  </si>
  <si>
    <t>Ignitor p/ lâmpada vapor de sódio</t>
  </si>
  <si>
    <t>Pulsador de campainha 10A (sem fiação)</t>
  </si>
  <si>
    <t>Interruptor diferencial residual 4P-40A-300mA.</t>
  </si>
  <si>
    <t>Revisão de ponto de luz</t>
  </si>
  <si>
    <t>Campainha/Cigarra (sem fiação)</t>
  </si>
  <si>
    <t>Tomadas 2 (2P+T) 20A (s/fiação)</t>
  </si>
  <si>
    <t>Controlador de ventilador</t>
  </si>
  <si>
    <t>Tomadas 2 (2P+T) 10A (s/fiação)</t>
  </si>
  <si>
    <t>Interruptor 3 teclas paralelo (s/fiação)</t>
  </si>
  <si>
    <t>Interruptor 2 teclas +Tomada 2P +T (s/fiação)</t>
  </si>
  <si>
    <t>Tomada 2P+T 20A (s/fiaçao)</t>
  </si>
  <si>
    <t>LUMINÁRIAS:</t>
  </si>
  <si>
    <t>Luminaria c/ 02 lamp.fluor.16W-tubular (s/fiaçao)</t>
  </si>
  <si>
    <t>Luminaria c/ 02 lamp.fluor.32W-tubular (s/fiaçao)</t>
  </si>
  <si>
    <t>Luminaria de embutir completa c/lamp. fluorescente1x16W</t>
  </si>
  <si>
    <t>Luminaria de embutir completa c/lamp. fluorescente2x16W</t>
  </si>
  <si>
    <t>Luminaria de embutir completa c/lamp. fluorescente1x32W</t>
  </si>
  <si>
    <t>Luminaria de embutir completa c/lamp. fluorescente2x32W</t>
  </si>
  <si>
    <t>Luminária 2x32W  c/ aleta branca reflet aluminio</t>
  </si>
  <si>
    <t>Luminária  c/ lâmp mista até 250W</t>
  </si>
  <si>
    <t>Luminária  c/ lâmp de emergência</t>
  </si>
  <si>
    <t>Luminária  de facho aberto p/ lâmp vapor de mercúrio</t>
  </si>
  <si>
    <t>Luminária  p/ lâmp PLL de sobrepor</t>
  </si>
  <si>
    <t>Luminária  p/ lâmp PLL de embutir</t>
  </si>
  <si>
    <t>Luminária  pública simples</t>
  </si>
  <si>
    <t>Luminária  tipo arandela- casco de tartaruga</t>
  </si>
  <si>
    <t>Luminária  tipo refletor p/ lâmp vapor de sódio até 250W</t>
  </si>
  <si>
    <t>Luminária 2x16W  c/ aleta branca reflet aluminio</t>
  </si>
  <si>
    <t>Luminária abalux - sobrepor (2x20W) - completa</t>
  </si>
  <si>
    <t>Luminária abalux - sobrepor (2x40W) - completa</t>
  </si>
  <si>
    <t>Refletor aluminio c/ lâmp mista 250W E-27</t>
  </si>
  <si>
    <t>Refletor aluminio c/ lâmp mista 500W</t>
  </si>
  <si>
    <t>Projetor cônico - 300W</t>
  </si>
  <si>
    <t>Projetor retangular 400W</t>
  </si>
  <si>
    <t>Projetor retangular  E- 27/250W galvanizado</t>
  </si>
  <si>
    <t>Projetor retangular  E- 40/250W galvanizado</t>
  </si>
  <si>
    <t>Holofote - 300W (Cônico)</t>
  </si>
  <si>
    <t>Lâmpada fluorescente 100W 127V/220V</t>
  </si>
  <si>
    <t>Lâmpada mista 160W -E27</t>
  </si>
  <si>
    <t>Lâmpada mista 250W -E27</t>
  </si>
  <si>
    <t>Lâmpada mista 500W -E40</t>
  </si>
  <si>
    <t>Lâmpada vapor de merc. 125W</t>
  </si>
  <si>
    <t>Lâmpada vapor de merc. 250W</t>
  </si>
  <si>
    <t>Lâmpada vapor de merc. 400W</t>
  </si>
  <si>
    <t>Lâmpada vapor de sódio  80W</t>
  </si>
  <si>
    <t>Lâmpada vapor de sódio 250W</t>
  </si>
  <si>
    <t>Lâmpada vapor de sódio 350W</t>
  </si>
  <si>
    <t>Lâmpada vapor metálico 70W</t>
  </si>
  <si>
    <t>Lâmpada vapor metálico 400W</t>
  </si>
  <si>
    <t>Reator convecional de 40W</t>
  </si>
  <si>
    <t>Reator lâmp fluoresc 1x20W convecional</t>
  </si>
  <si>
    <t>Reator lâmp fluoresc 2x20W partida rápida</t>
  </si>
  <si>
    <t>Reator lâmp fluoresc 2x40W partida rápida</t>
  </si>
  <si>
    <t>Reator lâmp vapor de mercurio 400W</t>
  </si>
  <si>
    <t>Reator lâmp vapor de mercurio 125W</t>
  </si>
  <si>
    <t>Reator lâmp vapor de sódio 250W</t>
  </si>
  <si>
    <t>Reator lâmp vapor de sódio 400W</t>
  </si>
  <si>
    <t>Reator lâmp vapor de mercurio 250W</t>
  </si>
  <si>
    <t>Reator lâmp vapor metálico 400W</t>
  </si>
  <si>
    <t>Projetor c/ lâmpada vapor met. 1000W completo</t>
  </si>
  <si>
    <t>Pára-Raio latao cromado tipo Franklin (s/acess.)</t>
  </si>
  <si>
    <t>Mastro simples de fo go p/ para-raio (c/ acessorios)</t>
  </si>
  <si>
    <t>Tubo PVC rigido diam. 50mm p/proteçao cordoalha</t>
  </si>
  <si>
    <t>Poste de concreto p/ AT-BT incl.rede de distribuiçao h=11m</t>
  </si>
  <si>
    <t>Mureta de mediçao em alv.c/laje em conc.(c=2.20/l=0.50/h=2.0m)</t>
  </si>
  <si>
    <t>Para raio de distribuição de tensão 15 KV</t>
  </si>
  <si>
    <t>Poste de concreto circular 300 Dan h = 9m (incl. base em concreto ciclópico)</t>
  </si>
  <si>
    <t>Poste de concreto circular 600 Dan h = 9m  (incl. base em concreto ciclópico)</t>
  </si>
  <si>
    <t>Poste de concreto duplo T  300 Dan h = 9m  (incl. base em concreto ciclópico)</t>
  </si>
  <si>
    <t>Poste de concreto duplo T 600 Dan h = 9m  (incl. base em concreto ciclópico)</t>
  </si>
  <si>
    <t>Poste de concreto duplo T 300 Dan h = 11m  (incl. base em concreto ciclópico)</t>
  </si>
  <si>
    <t>Fusivel NH 300A a 630A</t>
  </si>
  <si>
    <t>Elo fusivel 10K</t>
  </si>
  <si>
    <t>Elo fusivel 15K</t>
  </si>
  <si>
    <t>Chave faca c/ fusível 3P - 30A -250V</t>
  </si>
  <si>
    <t>Chave faca HA 400A</t>
  </si>
  <si>
    <t>Chave fusível de distribuição 15KV L 100A</t>
  </si>
  <si>
    <t>Chave magnética p/ motor de 5CV -3F-220V</t>
  </si>
  <si>
    <t>Chave reversora 3P-30A-220V</t>
  </si>
  <si>
    <t>Interruptor diferencial residual 20A/30mA-2P</t>
  </si>
  <si>
    <t>Interruptor diferencial residual 40A/30mA-4P</t>
  </si>
  <si>
    <t>Poste em concreto 100 - DaN, h=7,0m (incl. base em concreto ciclópico)</t>
  </si>
  <si>
    <t>ACESSÓRIOS E CONEXÕES (I)</t>
  </si>
  <si>
    <t>Luva p/ elet. F°G° de 1 1/2" (IE)</t>
  </si>
  <si>
    <t>Luva p/ elet. F°G° de 2 1/2" (IE)</t>
  </si>
  <si>
    <t>Luva p/ elet. F°G° de 4" (IE)</t>
  </si>
  <si>
    <t>Luva p/ elet. PVC de 1 1/2" (IE)</t>
  </si>
  <si>
    <t>Luva p/ elet. PVC de 1 1/4" (IE)</t>
  </si>
  <si>
    <t>Luva p/ elet. PVC de 2" (IE)</t>
  </si>
  <si>
    <t>Luva p/ elet. PVC de 2 1/2" (IE)</t>
  </si>
  <si>
    <t>Luva p/ elet. PVC de 4" (IE)</t>
  </si>
  <si>
    <t>Manilha sapatilha galvanizada</t>
  </si>
  <si>
    <t>Niple de F°G° de 1"</t>
  </si>
  <si>
    <t>Niple de F°G° de 3/4"</t>
  </si>
  <si>
    <t>Perfilado perfurado 38x38m (3m)</t>
  </si>
  <si>
    <t>Regua de 05 tomadas</t>
  </si>
  <si>
    <t>Regua de 04 tomadas</t>
  </si>
  <si>
    <t>Relé para eletrodos (nível inferior/superior)</t>
  </si>
  <si>
    <t>Rele fotoeletrico</t>
  </si>
  <si>
    <t>Saída lateral p/ eletroduto 1"</t>
  </si>
  <si>
    <t>Sapata rápida de 4 furos p/ perfilado 38x38mm</t>
  </si>
  <si>
    <t>Sensor p/ porta automática (Montada)</t>
  </si>
  <si>
    <t>Sinaleira de portão de entrada de veículos</t>
  </si>
  <si>
    <t>Sinaleira duplo com relé foeletrico p/ para-raio</t>
  </si>
  <si>
    <t>Suporte isolado c/ braçadeira p/ para raio</t>
  </si>
  <si>
    <t>Suporte isolador simples</t>
  </si>
  <si>
    <t>Suporte p/ lâmpada fluorescente</t>
  </si>
  <si>
    <t>Suporte para eletrocalhas</t>
  </si>
  <si>
    <t>Supressor contra surto CLAMPER 45KA</t>
  </si>
  <si>
    <t>Terminal de compressão em latão 10mm²</t>
  </si>
  <si>
    <t>Terminal de compressão em latão 16mm²</t>
  </si>
  <si>
    <t>Terminal de compressão em latão  25mm²</t>
  </si>
  <si>
    <t>Terminal de compressão em latão  35mm²</t>
  </si>
  <si>
    <t>Terminal de compressão em latão  50mm²</t>
  </si>
  <si>
    <t>Terminal de compressão em latão  60mm²</t>
  </si>
  <si>
    <t>Terminal de compressão em latão  70mm²</t>
  </si>
  <si>
    <t>Terminal de compressão em latão  95mm²</t>
  </si>
  <si>
    <t>Terminal de compressão em latão 185mm²</t>
  </si>
  <si>
    <t>Terminal sindal 6 mm²</t>
  </si>
  <si>
    <t>Voltimetro 96x96mm -300V</t>
  </si>
  <si>
    <t>Curva  90° p/ elet. F°G° 1/2" (IE)</t>
  </si>
  <si>
    <t>Curva  90° p/ elet. F°G° 2" (IE)</t>
  </si>
  <si>
    <t>Curva  90° p/ elet. F°G°  2 1/2" (IE)</t>
  </si>
  <si>
    <t>Curva  90° p/ elet. F°G° 3" (IE)</t>
  </si>
  <si>
    <t>Curva  90° p/ elet. F°G° 4" (IE)</t>
  </si>
  <si>
    <t>Curva  90° p/ elet. PVC 1 1/4" (IE)</t>
  </si>
  <si>
    <t>Curva  90° p/ elet. PVC 1 1/2" (IE)</t>
  </si>
  <si>
    <t>Curva  90º p/ elet. PVC 1/2" (IE)</t>
  </si>
  <si>
    <t>Curva  90º p/ elet PVC 3/4" (IE)</t>
  </si>
  <si>
    <t>Curva  90º p/ elet. PVC 1" (IE)</t>
  </si>
  <si>
    <t>Curva  90° p/ elet. PVC 2" (IE)</t>
  </si>
  <si>
    <t>Curva  90° p/ elet. PVC 2 1/2" (IE)</t>
  </si>
  <si>
    <t>Curva  90° p/ elet. PVC 3" (IE)</t>
  </si>
  <si>
    <t>Curva 135° p/ elet. F°G° 1" (IE)</t>
  </si>
  <si>
    <t>Curva 135° p/ elet. F°G° 4" (IE)</t>
  </si>
  <si>
    <t>Curva 135° p/ elet. F°G° 1 1/4" (IE)</t>
  </si>
  <si>
    <t>Curva 135° p/ elet. F°G° 1/2" (IE)</t>
  </si>
  <si>
    <t>Curva 135° p/ elet. PVC 1/2" (IE)</t>
  </si>
  <si>
    <t>Curva 135° p/ elet. PVC 1" (IE)</t>
  </si>
  <si>
    <t>Curva 135° p/ elet. PVC 1 1/4" (IE)</t>
  </si>
  <si>
    <t>Curva 135° p/ elet. PVC 1 1/2" (IE)</t>
  </si>
  <si>
    <t>Curva 135° p/ elet. PVC 2 1/2" (IE)</t>
  </si>
  <si>
    <t>Curva 135° p/ elet. PVC 3" (IE)</t>
  </si>
  <si>
    <t>Curva 135° p/ elet. PVC 4" (IE)</t>
  </si>
  <si>
    <t>Conector de emenda para cabo 70 mm²</t>
  </si>
  <si>
    <t>Conector de emenda para cabo 95 mm²</t>
  </si>
  <si>
    <t>Conector para haste de aterramento de 3/4"</t>
  </si>
  <si>
    <t>Conector para haste de aterramento de 5/8"</t>
  </si>
  <si>
    <t>Conector paralelo de aluminio 8 a 10</t>
  </si>
  <si>
    <t>Conector prensa fios 10 a 20</t>
  </si>
  <si>
    <t>Conector TPF de 50mm²</t>
  </si>
  <si>
    <t>Conector grampo paralelo de aluminio Cb 4 mm²</t>
  </si>
  <si>
    <t>Conector paralelo p/ cabo 4/0 AWG</t>
  </si>
  <si>
    <t>Conector convencional 1x20 110V</t>
  </si>
  <si>
    <t>Conector de emenda para cabo  2,5 mm²</t>
  </si>
  <si>
    <t>Conector de emenda para cabo  4,0 mm²</t>
  </si>
  <si>
    <t>Conector de emenda para cabo 10 mm²</t>
  </si>
  <si>
    <t>Conector de emenda para cabo 16 mm²</t>
  </si>
  <si>
    <t>Conector de emenda para cabo 25 mm²</t>
  </si>
  <si>
    <t>Conector de emenda para cabo 35 mm²</t>
  </si>
  <si>
    <t>Conector de emenda para cabo 50 mm²</t>
  </si>
  <si>
    <t>Conjunto estaiamento 3m 2"</t>
  </si>
  <si>
    <t>Bloco cook -50 pares</t>
  </si>
  <si>
    <t>Bocal com rabicho</t>
  </si>
  <si>
    <t>Bocal de louça E-27</t>
  </si>
  <si>
    <t>Bocal de louça E-40</t>
  </si>
  <si>
    <t>Braçadeira tipo "D' p/ elet de  1"</t>
  </si>
  <si>
    <t>Braçadeira tipo "D' p/ elet de   1/2"</t>
  </si>
  <si>
    <t>Braçadeira tipo "D' p/ elet de  2"</t>
  </si>
  <si>
    <t>Braçadeira tipo "D' p/ elet de 2 1/2"</t>
  </si>
  <si>
    <t>Braçadeira tipo "D' p/ elet de   3/4"</t>
  </si>
  <si>
    <t>Braçadeira tipo chavite 1"</t>
  </si>
  <si>
    <t>ACESSÓRIOS E CONEXÕES (II)</t>
  </si>
  <si>
    <t>Alça preformada para cabo de alumínio 2AWG</t>
  </si>
  <si>
    <t>Armação secundária de 03 estribos c/ isolador</t>
  </si>
  <si>
    <t>Armação secundária de 04 estribos c/ isolador</t>
  </si>
  <si>
    <t>Armação secundária pesada 3/16" de 3x3</t>
  </si>
  <si>
    <t>Barra rosqueada (3m) 1/4"</t>
  </si>
  <si>
    <t>Barra rosqueada (3m) 3/8"</t>
  </si>
  <si>
    <t>Base para mastro 1 1/2"</t>
  </si>
  <si>
    <t>Base para relé fotoelétrico</t>
  </si>
  <si>
    <t>Braçadeira tipo chavite  1/2"</t>
  </si>
  <si>
    <t>Braçadeira tipo chavite  3/4"</t>
  </si>
  <si>
    <t>Braçadeira tipo cunha c/ parafuso</t>
  </si>
  <si>
    <t>Bucha e arruela de aluminio de 4"</t>
  </si>
  <si>
    <t>Bucha para redução de elet. 50 mm/32mm</t>
  </si>
  <si>
    <t>Cinta de poste circular 150 mm</t>
  </si>
  <si>
    <t>Cinta de poste circular 160 mm</t>
  </si>
  <si>
    <t>Cinta de poste circular 170 mm</t>
  </si>
  <si>
    <t>Cinta de poste circular 180 mm</t>
  </si>
  <si>
    <t>Cinta de poste circular 220 mm</t>
  </si>
  <si>
    <t>Cinta de poste circular 240 mm</t>
  </si>
  <si>
    <t>Cinta de poste circular 250 mm</t>
  </si>
  <si>
    <t>Grampo fixador de cabo Z-01</t>
  </si>
  <si>
    <t>Grampo fixador de cabo Z-02</t>
  </si>
  <si>
    <t>Haste de cobre p/ aterram. 3/4"x3m s/ conector</t>
  </si>
  <si>
    <t>Haste de Aço cobreada 3/4"x3m c/ conector</t>
  </si>
  <si>
    <t>Haste de Aço cobreada 5/8"x2,40m c/ conector</t>
  </si>
  <si>
    <t>Haste de Aço cobreada 5/8"x3,0m c/ conector</t>
  </si>
  <si>
    <t>Isolador de pino - completo 15 KV</t>
  </si>
  <si>
    <t>Isolador de pino - completo 34 KV</t>
  </si>
  <si>
    <t>Isolador disc bastão polim - completo 15 KV</t>
  </si>
  <si>
    <t>Isolador pilar porcelana 15KV</t>
  </si>
  <si>
    <t>Isolador pilar porcelana 34KV</t>
  </si>
  <si>
    <t>Isolador roldana 72x72</t>
  </si>
  <si>
    <t>Isolador tipo disco porcelana vitrificada 15KV</t>
  </si>
  <si>
    <t>Laço pré-formada para CB 2 AWG</t>
  </si>
  <si>
    <t>Ponto de solda exotérmica</t>
  </si>
  <si>
    <t>Bucha e arruela de alumínio de  2"</t>
  </si>
  <si>
    <t>Bucha e arruela de alumínio de 2 1/2"</t>
  </si>
  <si>
    <t>Bucha e arruela de alumínio de 3"</t>
  </si>
  <si>
    <t>Luva p/ elet. FºGº de 1" (IE)</t>
  </si>
  <si>
    <t>Luva p/ elet. FºGº de 1 1/4" (IE)</t>
  </si>
  <si>
    <t>Luva p/ elet. FºGº de 2" (IE)</t>
  </si>
  <si>
    <t>Luva p/ elet. FºGº de 3" (IE)</t>
  </si>
  <si>
    <t>Curva  90º p/ elet. PVC 4" (IE)</t>
  </si>
  <si>
    <t>Curva  90º p/ elet. FºGº 3/4" (IE)</t>
  </si>
  <si>
    <t>Curva  90º p/ elet. FºGº 1" (IE)</t>
  </si>
  <si>
    <t>Curva  90º p/ elet. FºGº 1 1/2" (IE)</t>
  </si>
  <si>
    <t>Curva  90º p/ elet. FºGº 1 1/4" (IE)</t>
  </si>
  <si>
    <t>Luva p/ elet. PVC de 3/4" (IE)</t>
  </si>
  <si>
    <t>Luva p/ elet. PVC de 1" (IE)</t>
  </si>
  <si>
    <t>Luva p/ eletr. PVC de 1/2" (IE)</t>
  </si>
  <si>
    <t>Luva p/ elet. PVC de 3" (IE)</t>
  </si>
  <si>
    <t>Luva p/ elet. FºGº de 3/4" (IE)</t>
  </si>
  <si>
    <t>Braçadeira metálica tipo "D" c/ cunha Ø 3/4"</t>
  </si>
  <si>
    <t>Dailete múltiplo de alumínio tipo X - Ø 1"</t>
  </si>
  <si>
    <t>Unidut múltiplo Ø 1"</t>
  </si>
  <si>
    <t>Dailete múltiplo de alumínio tipo X - Ø 3/4"</t>
  </si>
  <si>
    <t>Unidut múltiplo Ø 3/4"</t>
  </si>
  <si>
    <t>Supressor de transientes tipo Varistor 20KA-175V.</t>
  </si>
  <si>
    <t>Cruzeta em concreto (90x115x2400mm)</t>
  </si>
  <si>
    <t>Cantoneira ZZ</t>
  </si>
  <si>
    <t>Ponto de logica - UTP (incl. eletr.,cabo e conector)</t>
  </si>
  <si>
    <t>Ponto eletrico estabilizado (c/ instalaçao aparente)</t>
  </si>
  <si>
    <t>Ponto de logica - UTP (c/ instalaçao aparente)</t>
  </si>
  <si>
    <t>Cabo UTP par trançado 04P 24 AWG Cat 6e</t>
  </si>
  <si>
    <t>Tomada femea RJ-11 completa</t>
  </si>
  <si>
    <t>Tomada femea RJ-45 completa</t>
  </si>
  <si>
    <t>Tomada  RJ-45 de embutir em espelho</t>
  </si>
  <si>
    <t>Tampa espelho p/ RJ-45 de 02 saídas</t>
  </si>
  <si>
    <t>Switch 24 portas</t>
  </si>
  <si>
    <t>Adapt Cable M8V Cat 5e 2,5m</t>
  </si>
  <si>
    <t>Adapt Cable M8V Cat 6e 2,5m</t>
  </si>
  <si>
    <t>Organizador horizontal de cabos fechado p/ CB 19" 1 U/A</t>
  </si>
  <si>
    <t>Rack 19" 570mm 40U</t>
  </si>
  <si>
    <t>Rack 19" 570mm 44U</t>
  </si>
  <si>
    <t>Rack 19" 570mm 36U</t>
  </si>
  <si>
    <t>AGUA FRIA: TUBOS,VÁLVULAS E REGISTROS</t>
  </si>
  <si>
    <t>Ponto de agua (incl. tubos e conexoes)</t>
  </si>
  <si>
    <t>Tubo em PVC - JS - 20mm (c/ rasgo na alvenaria)-LH</t>
  </si>
  <si>
    <t>Tubo em PVC - JS - 25mm (c/ rasgo na alvenaria)-LH</t>
  </si>
  <si>
    <t>Tubo em PVC - JS - 32mm (c/ rasgo na alvenaria)-LH</t>
  </si>
  <si>
    <t>Tubo em PVC - JS - 40mm (c/ rasgo na alvenaria)-LH</t>
  </si>
  <si>
    <t>Tubo em PVC - JS - 50mm (c/ rasgo na alvenaria)-LH</t>
  </si>
  <si>
    <t>Tubo em PVC - JS - 60mm (c/ rasgo na alvenaria)-LH</t>
  </si>
  <si>
    <t>Tubo em PVC - JS - 75mm (c/ rasgo na alvenaria)-LH</t>
  </si>
  <si>
    <t>Tubo em PVC - JS - 85mm (c/ rasgo na alvenaria)-LH</t>
  </si>
  <si>
    <t>Tubo em PVC - JS -110mm (c/ rasgo na alvenaria)-LH</t>
  </si>
  <si>
    <t>Valvula de retençao horizontal    1/2" - recalque</t>
  </si>
  <si>
    <t>Valvula de retençao horizontal    3/4" - recalque</t>
  </si>
  <si>
    <t>Valvula de retençao horizontal   1" - recalque</t>
  </si>
  <si>
    <t>Valvula de retençao horizontal  1 1/4" - recalque</t>
  </si>
  <si>
    <t>Valvula de retençao horizontal 1 1/2" - recalque</t>
  </si>
  <si>
    <t>Valvula de retençao horizontal 2" - recalque</t>
  </si>
  <si>
    <t>Valvula de retençao vertical    3/4" - recalque</t>
  </si>
  <si>
    <t>Valvula de retençao vertical   1" - recalque</t>
  </si>
  <si>
    <t>Valvula de retençao vertical  1 1/4" - recalque</t>
  </si>
  <si>
    <t>Valvula de retençao vertical 1 1/2" - recalque</t>
  </si>
  <si>
    <t>Valvula de retençao vertical 2" - recalque</t>
  </si>
  <si>
    <t>Valvula de sucção de pe c/crivo -    1/2" (p/ fdo. poço)</t>
  </si>
  <si>
    <t>Valvula de sucção de pe c/crivo -    3/4" (p/ fdo. poço)</t>
  </si>
  <si>
    <t>Valvula de sucção de pe c/crivo -   1" (p/ fdo. poço)</t>
  </si>
  <si>
    <t>Valvula de sucção de pe c/crivo -  1 1/4" (p/ fdo. poço)</t>
  </si>
  <si>
    <t>Valvula de sucção de pe c/crivo - 1 1/2" (p/ fdo. poço)</t>
  </si>
  <si>
    <t>Valvula de sucção de pe c/crivo - 2" (p/ fdo. poço)</t>
  </si>
  <si>
    <t>Registro de gaveta s/ canopla -  1/2"</t>
  </si>
  <si>
    <t>Registro de gaveta s/ canopla -  3/4"</t>
  </si>
  <si>
    <t>Registro de gaveta s/ canopla -   1"</t>
  </si>
  <si>
    <t>Registro de gaveta s/ canopla - 1 1/2"</t>
  </si>
  <si>
    <t>Registro de gaveta c/ canopla -    1/2"</t>
  </si>
  <si>
    <t>Registro de gaveta c/ canopla -   3/4"</t>
  </si>
  <si>
    <t>Registro de gaveta c/ canopla - 1 1/2"</t>
  </si>
  <si>
    <t>Registro de gaveta c/ canopla -  1 1/4"</t>
  </si>
  <si>
    <t>Registro de gaveta c/ canopla -   1"</t>
  </si>
  <si>
    <t>Registro de gaveta   1" - Bruto</t>
  </si>
  <si>
    <t>Registro de gaveta  2" - Bruto</t>
  </si>
  <si>
    <t>Registro de gaveta 3" - Bruto</t>
  </si>
  <si>
    <t>Registro de gaveta 4" - Bruto</t>
  </si>
  <si>
    <t>Registro de gaveta  1 1/4" - Bruto</t>
  </si>
  <si>
    <t>Registro de gaveta 2 1/2" - Bruto</t>
  </si>
  <si>
    <t>Registro de pressao c/ canopla -  1/2"</t>
  </si>
  <si>
    <t>Registro de pressao c/ canopla -  3/4"</t>
  </si>
  <si>
    <t>Registro de pressao c/ canopla - 1"</t>
  </si>
  <si>
    <t>Registro de pressao s/ canopla - 1/2"</t>
  </si>
  <si>
    <t>Registro de pressao s/ canopla - 3/4"</t>
  </si>
  <si>
    <t>Cisterna em concreto armado cap= 7.500 lts.</t>
  </si>
  <si>
    <t>Automatico de nivel inferior e superior (c/ eletroduto e fiação)</t>
  </si>
  <si>
    <t>Reservatório em conc.armado cap=5000 l c/ moto-bomba 1/2 HP</t>
  </si>
  <si>
    <t>Reservatório em fibra de vidro 10.000 L</t>
  </si>
  <si>
    <t>Reservatório em fibra de vidro 15.000 L</t>
  </si>
  <si>
    <t>Reservatório em fibra de vidro 20.000 L</t>
  </si>
  <si>
    <t>Revisão de ponto de água</t>
  </si>
  <si>
    <t>Tê em PVC - JS - 20mm-LH</t>
  </si>
  <si>
    <t>Tê em PVC - JS - 25mm-LH</t>
  </si>
  <si>
    <t>Tê em PVC - JS - 32mm-LH</t>
  </si>
  <si>
    <t>Tê em PVC - JS - 40mm-LH</t>
  </si>
  <si>
    <t>Tê em PVC - JS - 50mm-LH</t>
  </si>
  <si>
    <t>Tê em PVC - JS - 60mm-LH</t>
  </si>
  <si>
    <t>Te de redução 90° JS - 50mm x 32mm (LH)</t>
  </si>
  <si>
    <t>Te de redução 90° JS - 50mm x 25mm (LH)</t>
  </si>
  <si>
    <t>Te de redução 90° JS - 32mm x 25mm (LH)</t>
  </si>
  <si>
    <t>Te de redução 90° JS - 25mm x 20mm (LH)</t>
  </si>
  <si>
    <t>Bucha de redução JS - 32mm x 25mm (LH)</t>
  </si>
  <si>
    <t>Bucha de redução JS - 40mm x 32mm (LH)</t>
  </si>
  <si>
    <t>Bucha de redução JS - 50mm x 40mm (LH)</t>
  </si>
  <si>
    <t>Bucha de redução JS - 60mm x 50mm (LH)</t>
  </si>
  <si>
    <t>Bucha de redução JS - 75mm x 60mm (LH)</t>
  </si>
  <si>
    <t>Adaptador curto PVC SR - 110mm x 4" (LH)</t>
  </si>
  <si>
    <t>Adaptador curto PVC SR -  50mm x 1 1/2" (LH)</t>
  </si>
  <si>
    <t>Adaptador curto PVC SR -   32mm x 1" (LH)</t>
  </si>
  <si>
    <t>Adaptador curto PVC SR -   25mm x 3/4" (LH)</t>
  </si>
  <si>
    <t>Adaptador curto PVC SR -   20mm x 1/2" (LH)</t>
  </si>
  <si>
    <t>Tê em PVC - SRM - 20mm x 1/2" (LH)</t>
  </si>
  <si>
    <t>Tê em PVC - SRM - 25mm x 3/4" (LH)</t>
  </si>
  <si>
    <t>Te de redução 90° JS - 40mm x 32mm (LH)</t>
  </si>
  <si>
    <t>Te de redução 90° JS - 50mm x 40mm (LH)</t>
  </si>
  <si>
    <t>Tê em PVC - SRM - 25mm x 1/2" (LH)</t>
  </si>
  <si>
    <t>Adaptador curto PVC SR -  25mm x 1/2" (LH)</t>
  </si>
  <si>
    <t>Adaptador curto PVC SR -   40mm x 1 1/4" (LH)</t>
  </si>
  <si>
    <t>Bucha de redução JS 25x20mm (LH)</t>
  </si>
  <si>
    <t>Adaptador longo PVC SR - 25mmx3/4"</t>
  </si>
  <si>
    <t>Adaptador longo PVC SR - 32mmx1"</t>
  </si>
  <si>
    <t>Adaptador longo PVC SR - 40mmx1 1/4"</t>
  </si>
  <si>
    <t>Adaptador longo PVC SR - 50mmx1 1/2"</t>
  </si>
  <si>
    <t>Adaptador Soldável longo c/ flanges livres (cx.d'água)</t>
  </si>
  <si>
    <t>ESGOTO: TUBOS,FOSSAS,SUMIDOUROS E CAIXAS</t>
  </si>
  <si>
    <t>Ponto de esgoto (incl. tubos, conexoes,cx. e ralos)</t>
  </si>
  <si>
    <t>Poço visita em conc. armado 1.2x1.2m h=2.10m-tpo.fofo</t>
  </si>
  <si>
    <t>Caixa em alvenaria de  60x60x80cm c/ tpo. concreto</t>
  </si>
  <si>
    <t>Sumidouro em alvenaria c/ tpo.em concreto - cap=150 pessoas</t>
  </si>
  <si>
    <t>Sumidouro em alvenaria c/ tpo.em concreto - cap=100 pessoas</t>
  </si>
  <si>
    <t>Sumidouro em alvenaria c/ tpo.em concreto - cap= 75 pessoas</t>
  </si>
  <si>
    <t>Sumidouro em alvenaria c/ tpo.em concreto - cap= 50 pessoas</t>
  </si>
  <si>
    <t>Sumidouro em alvenaria c/ tpo.em concreto - cap= 30 pessoas</t>
  </si>
  <si>
    <t>Sumidouro pre-moldado cap= 10 pessoas</t>
  </si>
  <si>
    <t>Sumidouro em concreto armado d=0,80m p=1,40m cap=40 pessoas</t>
  </si>
  <si>
    <t>Filtro anaerobico conc.arm. d=1.4m p=1.8m</t>
  </si>
  <si>
    <t>Fossa septica em concreto armado - cap=150 pessoas</t>
  </si>
  <si>
    <t>Fossa septica em concreto armado - cap=100 pessoas</t>
  </si>
  <si>
    <t>Fossa septica em concreto armado - cap= 30 pessoas</t>
  </si>
  <si>
    <t>Fossa septica pre-moldada cap= 10 pessoas</t>
  </si>
  <si>
    <t>Caixa em alvenaria de  60x60x60cm c/ tpo. concreto</t>
  </si>
  <si>
    <t>Caixa em alvenaria de  50x50x50cm c/ tpo. concreto</t>
  </si>
  <si>
    <t>Caixa em alvenaria de  40x40x40cm c/ tpo. concreto</t>
  </si>
  <si>
    <t>Caixa sifonada de PVC c/ grelha - 100x100x50mm</t>
  </si>
  <si>
    <t>Caixa em alvenaria de  30x30x30cm c/ tpo. concreto</t>
  </si>
  <si>
    <t>Caixa em alvenaria de  80x80x80cm c/ tpo. concreto</t>
  </si>
  <si>
    <t>Caixa em alvenaria de  40x40x50cm c/ tpo. concreto</t>
  </si>
  <si>
    <t>Tubo em PVC - 150mm (LS)</t>
  </si>
  <si>
    <t>Tubo em PVC - 200mm (LS)</t>
  </si>
  <si>
    <t>Tubo em PVC - 250mm (LS)</t>
  </si>
  <si>
    <t>Tubo em PVC - 300mm (LS)</t>
  </si>
  <si>
    <t>Tubo em PVC - 100mm (LS)</t>
  </si>
  <si>
    <t>Tubo em PVC -  75mm (LS)</t>
  </si>
  <si>
    <t>Tubo em PVC -  50mm (LS)</t>
  </si>
  <si>
    <t>Tubo em PVC -  40mm (LS)</t>
  </si>
  <si>
    <t>Revisão de ponto de esgoto</t>
  </si>
  <si>
    <t>Caixa de passagem em PVC d=300mm</t>
  </si>
  <si>
    <t>Caixa de inspeção em PVC d=300mm</t>
  </si>
  <si>
    <t>Junção simples PVC JS - 100 x 100mm - LS</t>
  </si>
  <si>
    <t>Junção simples PVC JS -  75 x 75mm - LS</t>
  </si>
  <si>
    <t>Junção simples PVC JS -  50 x 50mm - LS</t>
  </si>
  <si>
    <t>Junção simples PVC JS -  40 x 40mm - LS</t>
  </si>
  <si>
    <t>Junção simples PVC JS -  75 x 50mm - LS</t>
  </si>
  <si>
    <t>Te PVC  c/ redução 100mm x 75mm - LS</t>
  </si>
  <si>
    <t>Te PVC  c/ redução 100mm x 50mm - LS</t>
  </si>
  <si>
    <t>Te PVC  c/ redução  75mm x 50mm - LS</t>
  </si>
  <si>
    <t>Tê curto em PVC - JS -  40x40mm-LS</t>
  </si>
  <si>
    <t>Tê curto em PVC - JS -  50x50mm-LS</t>
  </si>
  <si>
    <t>Tê curto em PVC - JS -  75x75mm-LS</t>
  </si>
  <si>
    <t>Tê curto em PVC - JS - 100x100mm-LS</t>
  </si>
  <si>
    <t>Redução excêntrica PVC 100mm x 75mm - LS</t>
  </si>
  <si>
    <t>Redução excêntrica PVC  75mm  x 50mm - LS</t>
  </si>
  <si>
    <t>Redução excêntrica PVC 100mm x 50mm - LS</t>
  </si>
  <si>
    <t>Luva simples PVC 100mm - LS</t>
  </si>
  <si>
    <t>Luva simples PVC  75mm - LS</t>
  </si>
  <si>
    <t>Luva simples PVC  50mm - LS</t>
  </si>
  <si>
    <t>Luva simples PVC  40mm - LS</t>
  </si>
  <si>
    <t>Junção simples PVC JS - 100x75mm - LS</t>
  </si>
  <si>
    <t>AGUAS PLUVIAIS:</t>
  </si>
  <si>
    <t>Condutor em PVC rigido soldavel 150mm</t>
  </si>
  <si>
    <t>Condutor em PVC rigido soldavel - 100mm</t>
  </si>
  <si>
    <t>Canaleta em concreto simples (0,40x0,30m)</t>
  </si>
  <si>
    <t>Canaleta em concreto simples (0,40x0,40m)</t>
  </si>
  <si>
    <t>Tubo em concreto simples  d=300mm</t>
  </si>
  <si>
    <t>Tubo em concreto simples d= 400mm</t>
  </si>
  <si>
    <t>Tubo em concreto simples d= 500mm</t>
  </si>
  <si>
    <t>Tubo em concreto armado d= 600mm</t>
  </si>
  <si>
    <t>Tubo em concreto armado d= 800mm</t>
  </si>
  <si>
    <t>Tubo em concreto armado d=1000mm</t>
  </si>
  <si>
    <t>BOMBAS</t>
  </si>
  <si>
    <t>Bomba centrifuga 7.5 CV  (sem tubulação)</t>
  </si>
  <si>
    <t>Bomba Centrífuga  1/2 CV</t>
  </si>
  <si>
    <t>Bomba Centrifuga  3/4 CV (sem tubulação)</t>
  </si>
  <si>
    <t>Bomba Centrifuga 1 CV (sem tubulação)</t>
  </si>
  <si>
    <t>Bomba Centrifuga 2 CV (sem tubulação)</t>
  </si>
  <si>
    <t>Bomba Injetora 3 CV (sem tubulação)</t>
  </si>
  <si>
    <t>Bomba Injetora  3/4 CV (sem tubulação)</t>
  </si>
  <si>
    <t>Bomba Injetora  1 CV (sem tubulação)</t>
  </si>
  <si>
    <t>Bomba Injetora 2 CV (sem tubulação)</t>
  </si>
  <si>
    <t>Bomba Submersa  3/4 CV (sem tubulação)</t>
  </si>
  <si>
    <t>Bomba Submersa 1 CV (sem tubulação)</t>
  </si>
  <si>
    <t>Bomba Submersa 2 CV (sem tubulação)</t>
  </si>
  <si>
    <t>Bomba Submersa 3 CV (sem tubulação)</t>
  </si>
  <si>
    <t>APARELHOS, LOUÇAS, METAIS E ACESSÓRIOS SANITÁRIOS:</t>
  </si>
  <si>
    <t>Porta-toalha em louça - tubular</t>
  </si>
  <si>
    <t>Tanque de louça c/ torneira, sifao e valvula</t>
  </si>
  <si>
    <t>Porta papel de louça</t>
  </si>
  <si>
    <t>Cabide de louça</t>
  </si>
  <si>
    <t>Bacia sifonada de louça c/ assento</t>
  </si>
  <si>
    <t>Lavatorio de louça c/col.,torn.,mistur.,sifao e valv.</t>
  </si>
  <si>
    <t>Caixa de descarga de embutir em cimento amianto</t>
  </si>
  <si>
    <t>Caixa de descarga plastica - externa</t>
  </si>
  <si>
    <t>Torneira cromada de 1/2" p/ jardim</t>
  </si>
  <si>
    <t>Chuveiro eletrico</t>
  </si>
  <si>
    <t>Pia 02 cubas em aço inox.c/torn.,sifoes e valv.(2.0m)</t>
  </si>
  <si>
    <t>Chuveiro em PVC</t>
  </si>
  <si>
    <t>Torneira plastica de 1/2"</t>
  </si>
  <si>
    <t>Chuveiro cromado</t>
  </si>
  <si>
    <t>Lavatorio de louça s/col.c/torn.,sifao e valv.</t>
  </si>
  <si>
    <t>Pia 01 cuba em aço inox c/torn.,sifao e valv.(1,50m)</t>
  </si>
  <si>
    <t>Lavatorio de louça c/col.,torneira,sifao e valv.</t>
  </si>
  <si>
    <t>Tanque inox c/ torneira, sifao e valvula</t>
  </si>
  <si>
    <t>Mictorio individual em louça c/ acessorios</t>
  </si>
  <si>
    <t>Bebedouro aço inox c/4 torneiras e filtro (det.5)</t>
  </si>
  <si>
    <t>Lavabo em aço inox c/4 torn.,sifoes e valv.(det.3-A)</t>
  </si>
  <si>
    <t>Mictorio coletivo em aço inox c/ reg.pressao</t>
  </si>
  <si>
    <t>Bacia sifonada c/cx. descarga acoplada c/ assento</t>
  </si>
  <si>
    <t>Valvula de descarga HYDRA cromada 1 1/2"</t>
  </si>
  <si>
    <t>Cuba de lavagem em aço inox e tanque em concreto c/ torn.,sifao e valv.</t>
  </si>
  <si>
    <t>Ducha higienica cromada</t>
  </si>
  <si>
    <t>Barra em aço inox (PNE)</t>
  </si>
  <si>
    <t>Cuba de louça de embutir</t>
  </si>
  <si>
    <t>Cuba de louça de sobrepor</t>
  </si>
  <si>
    <t>Cabide cromado</t>
  </si>
  <si>
    <t>Engate plástico</t>
  </si>
  <si>
    <t>Engate flexível cromado 40cm</t>
  </si>
  <si>
    <t>Filtro de parede</t>
  </si>
  <si>
    <t>Aspersor (esguicho) giratório 1/2" (incl. mangueira -30m)</t>
  </si>
  <si>
    <t>Saboneteira c/ reservatório - Polipropileno</t>
  </si>
  <si>
    <t>Porta toalha de papel - Polipropileno</t>
  </si>
  <si>
    <t>Porta toalha argola- cromado</t>
  </si>
  <si>
    <t>Porta papel higiênico - Polipropileno</t>
  </si>
  <si>
    <t>Assento plastico</t>
  </si>
  <si>
    <t>Assento plástico almofadado</t>
  </si>
  <si>
    <t>Saboneteira para sabão líquido (vidro+inox) - móvel</t>
  </si>
  <si>
    <t>Saboneteira para sabão líquido (vidro+inox) -FIXA</t>
  </si>
  <si>
    <t>Sifão metálico para pia inox 2"</t>
  </si>
  <si>
    <t>Sifão PVC pia / lavatório - plástico</t>
  </si>
  <si>
    <t>Mictório coletivo em aço c/ registro de pressão - 1,5m</t>
  </si>
  <si>
    <t>Torneira de metal de 3/4" p/ tanque</t>
  </si>
  <si>
    <t>Torneira de bóia 3/4"</t>
  </si>
  <si>
    <t>Sifão plástico flexível</t>
  </si>
  <si>
    <t>Bacia sifonada  - PNE</t>
  </si>
  <si>
    <t>Banco retrátil (p/ banheiro PNE)</t>
  </si>
  <si>
    <t>Cuba em aço inox 40 x30 x15cm</t>
  </si>
  <si>
    <t>Bacia sifonada c/ cx. descarga acoplada ecológica com assento</t>
  </si>
  <si>
    <t>Assento de poliester</t>
  </si>
  <si>
    <t>Torneira com alavanca</t>
  </si>
  <si>
    <t>Torneira para lavatório de mesa com fechamento automático</t>
  </si>
  <si>
    <t>Torneira de metal cromada de 1/2" ou 3/4" p/ lavatório</t>
  </si>
  <si>
    <t>Torneira de metal cromada de 1/2" ou 3/4" p/ Pia</t>
  </si>
  <si>
    <t>Torneira de metal cromada bica móvel p/ pia/tanque</t>
  </si>
  <si>
    <t>Grelha metálica p/caixa sifonada - 15x15cm</t>
  </si>
  <si>
    <t>Grelha metálica p/ caixa sifonada - 10x10cm</t>
  </si>
  <si>
    <t>Acabamento p/ registro de gaveta</t>
  </si>
  <si>
    <t>Acabamento p/ registro de pressão</t>
  </si>
  <si>
    <t>Extintor de incendio CO2-6kg</t>
  </si>
  <si>
    <t>Extintor de incêndio (pó químico) -  4kg</t>
  </si>
  <si>
    <t>Caixa de incendio c/ mangueira e acessorios</t>
  </si>
  <si>
    <t>Hidrante de passeio - completo</t>
  </si>
  <si>
    <t>Extintor de incendio de agua pressurizada - 10 l</t>
  </si>
  <si>
    <t>Extintor de incêndio (pó químico) - 12 kg</t>
  </si>
  <si>
    <t>Porta corta fogo (0.80x2.10m)</t>
  </si>
  <si>
    <t>Tubo Fº Gº 2 1/2"</t>
  </si>
  <si>
    <t>Tubo Fº Gº 3"</t>
  </si>
  <si>
    <t>Tê Fº Gº 2 1/2"</t>
  </si>
  <si>
    <t>Tê Fº Gº 3"</t>
  </si>
  <si>
    <t>Curva Fº Gº 45º 2 1/2"</t>
  </si>
  <si>
    <t>Tubo FºGº 4"</t>
  </si>
  <si>
    <t>Extintor de incêndio ABC -  6Kg</t>
  </si>
  <si>
    <t>Extintor de incêndio ABC - 12Kg</t>
  </si>
  <si>
    <t>Interligaçao p/ telefone - conduite 3/4"</t>
  </si>
  <si>
    <t>Ponto p/ telefone(c/eletroduto,cx.,fiaçao e tomada)</t>
  </si>
  <si>
    <t>Quadro telefonico (sobrepor) 20x20x15cm</t>
  </si>
  <si>
    <t>Quadro telefonico (sobrepor) 40x40x15cm</t>
  </si>
  <si>
    <t>Quadro telefonico (sobrepor) 60x60x15cm</t>
  </si>
  <si>
    <t>Quadro telefonico inter de distr. 120x120x12cm</t>
  </si>
  <si>
    <t>Quadro telefonico inter de distr.  20x20x12cm</t>
  </si>
  <si>
    <t>Quadro telefonico inter de distr.  40x40x12cm</t>
  </si>
  <si>
    <t>Quadro telefonico inter de distr.  60x60x12cm</t>
  </si>
  <si>
    <t>Quadro telefonico inter de distr.  80x80x12cm</t>
  </si>
  <si>
    <t>Tomada padrão telefone (4Pinos)</t>
  </si>
  <si>
    <t>Cabo telefônico trançado 2x22AWG</t>
  </si>
  <si>
    <t>Cabo telefônico CCI 50x20P</t>
  </si>
  <si>
    <t>Cabo telefônico CCI 50x10P</t>
  </si>
  <si>
    <t>Cabo telefônico CCI 50x4P</t>
  </si>
  <si>
    <t>Cabo telefônico CCI 50x2P</t>
  </si>
  <si>
    <t>Cabo telefônico CTP APL -40 x 10 pares</t>
  </si>
  <si>
    <t>Cabo telefônico CTP APL -40 x 20 pares</t>
  </si>
  <si>
    <t>Cabo telefônico FE -100</t>
  </si>
  <si>
    <t>Fio telefônico FE - 100</t>
  </si>
  <si>
    <t>Fio telefônico FI - 50</t>
  </si>
  <si>
    <t>Protetor de surto para linha telefônica</t>
  </si>
  <si>
    <t>Poço Tubular d= 6" -  prof.= 30m</t>
  </si>
  <si>
    <t>Poço Tubular d= 6" -  prof.= 50m</t>
  </si>
  <si>
    <t>Sinalizador de obstáculos c/ relé fotoelétrico</t>
  </si>
  <si>
    <t>Ponto p/ar condicionado(tubul.,cj.airstop e fiaçao)</t>
  </si>
  <si>
    <t>Revisão de ponto de ar condicionado</t>
  </si>
  <si>
    <t>Conjunto Airstop de embutir completo</t>
  </si>
  <si>
    <t>Ponto de dreno p/ split (10m)</t>
  </si>
  <si>
    <t>Ponto de gás p/ split até 30.000 BTU's (10m)</t>
  </si>
  <si>
    <t>Ponto de gás p/ split até 60.000 BTU's (10m)</t>
  </si>
  <si>
    <t>Dreno para caixa ar condicionado de parede h=3,0m</t>
  </si>
  <si>
    <t>SERRALHERIA:</t>
  </si>
  <si>
    <t>Escada de marinheiro s/ proteçao</t>
  </si>
  <si>
    <t>Escada de marinheiro c/ proteçao</t>
  </si>
  <si>
    <t>Grade em ferro p/ canaleta l = 0,40m com articulação</t>
  </si>
  <si>
    <t>Alambrado p/ quadra (tubo fo e tela de arame galv.-12 # 2")</t>
  </si>
  <si>
    <t>Escada caracol D=1,20M  H=3M</t>
  </si>
  <si>
    <t>Escada caracol D=2,00M  H=3M</t>
  </si>
  <si>
    <t>Placa de sinalização metálica</t>
  </si>
  <si>
    <t>Tela tipo moeda</t>
  </si>
  <si>
    <t>Placa de sinalização fotoluminoscente</t>
  </si>
  <si>
    <t>Banco em madeira de lei c=1,8m, l=0,4m e h=0,4m</t>
  </si>
  <si>
    <t>Prateleiras em mad. de lei (l= 0,3m; e= 3cm)</t>
  </si>
  <si>
    <t>Balcao de atendimento c/armario sem p.de enrolar-1,5x0,9m(det.7)</t>
  </si>
  <si>
    <t>Estrado mad. p/ apoio panelao 0,6x0,41m (det.8-A)</t>
  </si>
  <si>
    <t>Estrado em madeira p/ despensa 1,20x0,65m (det.3-B)</t>
  </si>
  <si>
    <t>Bancada c/ pia inox 2 cubas incl.armario (3,0x0,6m)</t>
  </si>
  <si>
    <t>Bancada de coz. em granitina c/arm.(3,0x1,40x0,9m)-det.9A</t>
  </si>
  <si>
    <t>Balcao de atendimento s/armario s/p.de enrolar-1,5x0,9m(det.7)</t>
  </si>
  <si>
    <t>Tela de arame galv.fio 12#2" fix.c/cant.de ferro(s/muro)</t>
  </si>
  <si>
    <t>Bancada em alv.,azul. e portas formica (sob pia inox 1 cuba-1,50m)</t>
  </si>
  <si>
    <t>Bancada em alv.,azul. e portas formica (sob pia inox 2 cubas-2m)</t>
  </si>
  <si>
    <t>Alavanca p/ cx. de descarga ( chapa 3/16" )</t>
  </si>
  <si>
    <t>Quadro magnético branco c/ apoio para apagador e pincéis e moldura em alumínio</t>
  </si>
  <si>
    <t>Pedra mortuaria em concr. c/azulejos (0,80x2,2m)</t>
  </si>
  <si>
    <t>Bate maca em mogno encerado - L=30cm</t>
  </si>
  <si>
    <t>ELEMENTOS DELEGACIAS/PENITENCIÁRIAS:</t>
  </si>
  <si>
    <t>Escapula</t>
  </si>
  <si>
    <t>Malha de 10 x 10cm de arame farpado</t>
  </si>
  <si>
    <t>Fios de arame farpado parte superior da cerca (penit.)</t>
  </si>
  <si>
    <t>Bacia turca p/ cela em concreto</t>
  </si>
  <si>
    <t>Cama em concreto</t>
  </si>
  <si>
    <t>Beliche em concreto</t>
  </si>
  <si>
    <t>Concertina galvanizada / inox 304</t>
  </si>
  <si>
    <t>Abrigo em alvenaria p/cx. desc.externa (DP e Penitenciária)</t>
  </si>
  <si>
    <t>ELEMENTOS ESPORTIVOS:</t>
  </si>
  <si>
    <t>Tabela em mad. lei p/ aro de basquete</t>
  </si>
  <si>
    <t>Equipamento completo p/ quadra de esportes</t>
  </si>
  <si>
    <t>PEQUENAS OBRAS:</t>
  </si>
  <si>
    <t>Casa de bomba - 1,20x0,80m; h = 0,80m</t>
  </si>
  <si>
    <t>Passarela coberta c/telhas de barro-pilar sanduiche(det.23)</t>
  </si>
  <si>
    <t>Torre em conc.armado p/ cx.d'agua h=6,0m-base 3.0x3.0m</t>
  </si>
  <si>
    <t>Abrigo p/ grupo gerador (2,50 x 2,00m)</t>
  </si>
  <si>
    <t>Torre em conc.armado p/ cx.d'agua h=6,0m-base 2.0x2.0m</t>
  </si>
  <si>
    <t>Reservatorio elevado em concreto armado cap.=10.000lts-h=8.83m</t>
  </si>
  <si>
    <t>Torre p/ caixa d'agua h=4.0m (alvenaria)</t>
  </si>
  <si>
    <t>Cobertura metalica p/ quadra 20x40m c/escape de 1.50m</t>
  </si>
  <si>
    <t>Passarela coberta c/telhas de barro (com pilar 6"x3")</t>
  </si>
  <si>
    <t>Exaustor d=40cm</t>
  </si>
  <si>
    <t>OUTROS ELEMENTOS</t>
  </si>
  <si>
    <t>Caixa p/ ar condicionado</t>
  </si>
  <si>
    <t>Alizar em argamassa</t>
  </si>
  <si>
    <t>Perfil em aluminio - U (1,0x3,50x1,0cm)</t>
  </si>
  <si>
    <t>Ventilador de teto</t>
  </si>
  <si>
    <t>Película G5 - Aplicada</t>
  </si>
  <si>
    <t>Cabo de aço 1/4"</t>
  </si>
  <si>
    <t>Tampo em marmore branco e=2cm</t>
  </si>
  <si>
    <t>Armario externo plast. c/ espelho p/ lavatorio</t>
  </si>
  <si>
    <t>Tampo em granito verde Ubatuba</t>
  </si>
  <si>
    <t>Armario de embutir c/ espelho p/ lavatorio</t>
  </si>
  <si>
    <t>Armário em MDF (c/ gavetas/prateleiras e portas)</t>
  </si>
  <si>
    <t>Moldura em madeira de lei p/ caixa de ar condicionado</t>
  </si>
  <si>
    <t>Exaustor eólico 24"</t>
  </si>
  <si>
    <t>Lixeira em tela moeda</t>
  </si>
  <si>
    <t>Tela de nylon</t>
  </si>
  <si>
    <t>URBANIZAÇÃO:</t>
  </si>
  <si>
    <t>Plantio de grama (incl. terra preta)</t>
  </si>
  <si>
    <t>Mastro em fo.go. sobre base de concreto-3 un(det.22)</t>
  </si>
  <si>
    <t>Sarjeta em concreto simples</t>
  </si>
  <si>
    <t>Muro em alvenaria,rebocado e pintado 2 faces(h=2.0m)</t>
  </si>
  <si>
    <t>Colchão de areia e=20 cm</t>
  </si>
  <si>
    <t>Cerca em mouroes conc./arame farpado(10 fiadas, esp=2,5m, h=2,0m)</t>
  </si>
  <si>
    <t>Mureta em alvenaria,rebocada e pintada 2 faces(h=1.0m)</t>
  </si>
  <si>
    <t>Muro em alvenaria,rebocado e pintado 2 faces(h=2.50m)</t>
  </si>
  <si>
    <t>Blokret sextavado e=10cm (incl. colchao de areia e rejuntamento)</t>
  </si>
  <si>
    <t>Blokret sextavado e= 8cm (incl. colchao de areia e rejuntamento)</t>
  </si>
  <si>
    <t>Blokret sextavado e= 6cm (incl. colchao de areia e rejuntamento)</t>
  </si>
  <si>
    <t>Pedra portuguesa (incl.colchao de areia e rejuntamento)</t>
  </si>
  <si>
    <t>Totem em concreto armado</t>
  </si>
  <si>
    <t>Seixo com espalhamento</t>
  </si>
  <si>
    <t>Bloco de concreto intertravado pigmentado (incl. colchão de areia e rejuntamento)</t>
  </si>
  <si>
    <t>Cerca c/ mourão em concreto e tela de arame galvanizado h=2,0m</t>
  </si>
  <si>
    <t>LIMPEZA FINAL:</t>
  </si>
  <si>
    <t>Limpeza geral e entrega da obra</t>
  </si>
  <si>
    <t>Limpeza de pisos ceramicos ou pastilha</t>
  </si>
  <si>
    <t>Limpeza de calhas (0,4x0,3m)</t>
  </si>
  <si>
    <t>Limpeza de canaletas (0.30x0.30m)</t>
  </si>
  <si>
    <t>Raspagem, calafet. e enceramento de pisos em madeira</t>
  </si>
  <si>
    <t>Limpeza (c/ maq.) + enceramento de piso de alta resistência</t>
  </si>
  <si>
    <t>Resina p/ piso em korodur</t>
  </si>
  <si>
    <t>COD</t>
  </si>
  <si>
    <t>DESCRIÇÃO</t>
  </si>
  <si>
    <t>VALOR PARCIAL</t>
  </si>
  <si>
    <t>TOTAL</t>
  </si>
  <si>
    <t>INFORMAÇÕES GERAIS</t>
  </si>
  <si>
    <t>ITEM</t>
  </si>
  <si>
    <t>DESCRIÇÃO DO SERVIÇO</t>
  </si>
  <si>
    <t>%</t>
  </si>
  <si>
    <t>TOTAL DA OBRA</t>
  </si>
  <si>
    <t>RESUMO FINANCEIRO</t>
  </si>
  <si>
    <t>DISCRIMINAÇÃO</t>
  </si>
  <si>
    <t>CRONOGRAMA FÍSICO-FINANCEIRO</t>
  </si>
  <si>
    <t>SERVIÇOS</t>
  </si>
  <si>
    <t>1º MÊS</t>
  </si>
  <si>
    <t>15 DIAS</t>
  </si>
  <si>
    <t>30 DIAS</t>
  </si>
  <si>
    <t>PARCIAIS SIMPLES</t>
  </si>
  <si>
    <t>PERCENTUAIS SIMPLES (%)</t>
  </si>
  <si>
    <t>PERCENTUAIS ACUMULADOS (%)</t>
  </si>
  <si>
    <t>Baldrame em conc.ciclópico c/pedra preta incl.forma</t>
  </si>
  <si>
    <t>Estaca helice de diametro 30cm</t>
  </si>
  <si>
    <t>Estaca helice de diametro 40cm</t>
  </si>
  <si>
    <t>Estaca helice de diametro 50 cm</t>
  </si>
  <si>
    <t>Estaca helice de diametro 60 cm</t>
  </si>
  <si>
    <t>Estaca helice de diametro 80 cm</t>
  </si>
  <si>
    <t>Divisória Divilux perfil em aluminio/miolo celular (painel cego)</t>
  </si>
  <si>
    <t>Recomposição de alvenaria - Instalação de pontos</t>
  </si>
  <si>
    <t>Encaibramento e ripamento</t>
  </si>
  <si>
    <t>Cobertura em policarbonato fumê - Incl. estr. metálica</t>
  </si>
  <si>
    <t>Cobertura em policarbonato Incolor- Incl. estr. metálica</t>
  </si>
  <si>
    <t>Encaliçamento de telha ceramica (beiral e cumieira)</t>
  </si>
  <si>
    <t>Impermeabilização para baldrame(Igol 2 + Sika 1)</t>
  </si>
  <si>
    <t>Revestimento em Laminado melaminico (para Esquadria em MDF)</t>
  </si>
  <si>
    <t>Argamassa de cimento,areia e adit. plast. 1:6</t>
  </si>
  <si>
    <t>Chapa de chumbo sobre parede c/acabamento em fórmica</t>
  </si>
  <si>
    <t>Grampeamento de parede</t>
  </si>
  <si>
    <t>Camada regularizadora no traço 1:4</t>
  </si>
  <si>
    <t>Empedramento c/ pedra preta argamassada</t>
  </si>
  <si>
    <t>Barroteamento em madeira de lei p/ forro PVC</t>
  </si>
  <si>
    <t>Forro em PVC 100mm entarugamento - metalico</t>
  </si>
  <si>
    <t>Emassamento de parede p/ receber pintura PVA</t>
  </si>
  <si>
    <t>Verniz poliuretano sobre madeiramento do telhado</t>
  </si>
  <si>
    <t>Emassamento de parede c/ massa acrilica</t>
  </si>
  <si>
    <t>Anti-ferruginosa sobre grade de ferro</t>
  </si>
  <si>
    <t>Interruptor 1 tecla+tomada (s/fiaçao)</t>
  </si>
  <si>
    <t>Conjunto ilum. tipo petala c/1 lamp. v. mercurio/poste de aço</t>
  </si>
  <si>
    <t>Conjunto ilum. tipo petala c/2 lamp. v. mercurio/poste de aço</t>
  </si>
  <si>
    <t>Luminária abalux - embutir(2x20W) - completa</t>
  </si>
  <si>
    <t>Luminária abalux - embutir(2x40W) - completa</t>
  </si>
  <si>
    <t>Acessorios p/transformador em poste(incl.cabine de mediçao)</t>
  </si>
  <si>
    <t>Poste concr.300-DN, h=11m(incl.base concr.ciclópico)</t>
  </si>
  <si>
    <t>Poste concr.600-DN, h=11m(incl.base concr.ciclópico)</t>
  </si>
  <si>
    <t>Transformador de  45KVA-15KV-60HZ</t>
  </si>
  <si>
    <t>Transformador de  75KVA-15KV-60HZ</t>
  </si>
  <si>
    <t>Transformador de 112,5.5KVA-15KV-60HZ</t>
  </si>
  <si>
    <t>Transformador de 150KVA-15KV-60HZ</t>
  </si>
  <si>
    <t>Transformador de 225KVA - 15KV-60HZ</t>
  </si>
  <si>
    <t>Suporte para transformador em poste de concreto 195mm</t>
  </si>
  <si>
    <t>Transformador de corrente 400/5A</t>
  </si>
  <si>
    <t>Ponto eletrico estabilizado (incl. eletr.,cx.,fiaçao e tomada)</t>
  </si>
  <si>
    <t>Joelho/Cotovelo 45º PVC JS -  25mm (LH)</t>
  </si>
  <si>
    <t>Joelho/Cotovelo 45º PVC JS -  32mm (LH)</t>
  </si>
  <si>
    <t>Joelho/Cotovelo 45º PVC JS -  50mm (LH)</t>
  </si>
  <si>
    <t>Joelho/Cotovelo 45º PVC JS -  75mm (LH)</t>
  </si>
  <si>
    <t>Joelho/Cotovelo 90º  PVC - JS - 20mm-LH</t>
  </si>
  <si>
    <t>Joelho/Cotovelo 90º  PVC - JS - 25mm-LH</t>
  </si>
  <si>
    <t>Joelho/Cotovelo 90º  PVC - JS - 32mm-LH</t>
  </si>
  <si>
    <t>Joelho/Cotovelo 90º  PVC - JS - 40mm-LH</t>
  </si>
  <si>
    <t>Joelho/Cotovelo 90º  PVC - JS - 50mm-LH</t>
  </si>
  <si>
    <t>Joelho/Cotovelo 90º  PVC - JS - 60mm-LH</t>
  </si>
  <si>
    <t>Joelho/Cotovelo 90º  PVC - JS - 75mm-LH</t>
  </si>
  <si>
    <t>Joelho/Cotovelo 90º PVC SRM - 20mm X 1/2" (LH)</t>
  </si>
  <si>
    <t>Joelho/Cotovelo 90º PVC SRM - 25mm X 1/2" (LH)</t>
  </si>
  <si>
    <t>Joelho/Cotovelo 90º PVC SRM - 25mm X 3/4" (LH)</t>
  </si>
  <si>
    <t>Joelho/Cotovelo de redução 90° PVC JS - 25mm x 20mm (LH)</t>
  </si>
  <si>
    <t>Joelho/Cotovelo de redução 90° PVC JS - 32mm x 25mm (LH)</t>
  </si>
  <si>
    <t>Caixa em alvenaria de 100x100x100cm c/ tpo. concreto</t>
  </si>
  <si>
    <t>Joelho/Cotovelo 45° PVC JS -  40mm - LS</t>
  </si>
  <si>
    <t>Joelho/Cotovelo 45° PVC JS -  50mm - LS</t>
  </si>
  <si>
    <t>Joelho/Cotovelo 45° PVC JS -  75mm - LS</t>
  </si>
  <si>
    <t>Joelho/Cotovelo 45° PVC JS - 100mm - LS</t>
  </si>
  <si>
    <t>Joelho/Cotovelo 45° PVC JS - 150mm - LS</t>
  </si>
  <si>
    <t>Joelho/Cotovelo 90º RC em PVC - JS -  40mm-LS</t>
  </si>
  <si>
    <t>Joelho/Cotovelo 90º RC em PVC - JS -  50mm-LS</t>
  </si>
  <si>
    <t>Joelho/Cotovelo 90º RC em PVC - JS -  75mm-LS</t>
  </si>
  <si>
    <t>Joelho/Cotovelo 90º RC em PVC - JS - 100mm-LS</t>
  </si>
  <si>
    <t>Canaleta em alvenaria (0.30x0.30m) rebocada internamente</t>
  </si>
  <si>
    <t>Pia 01 cuba aço inox c/torneira,sifao e valv.-2.0m</t>
  </si>
  <si>
    <t>Reassentamento de bacia sifonada com caixa acoplada</t>
  </si>
  <si>
    <t>Arquibancada mad. lei lateral ao bl. de sala aula</t>
  </si>
  <si>
    <t>Banco em concreto c/2 mod.2,75x0,4m (det.12)</t>
  </si>
  <si>
    <t>Envelopamento de bacia sanitária</t>
  </si>
  <si>
    <t>Quadra esportes polivalente 18x31m (incl. equipamentos esportivos)</t>
  </si>
  <si>
    <t>Quadra esportes polivalente 20x40m (incl. equipamentos esportivos)</t>
  </si>
  <si>
    <t>Espelho de cristal (0,40x0,60m) com moldura em alumínio</t>
  </si>
  <si>
    <t>Guarda-corpo em mad. lei envernizado h=1,0m</t>
  </si>
  <si>
    <t>Argamassa p/rejuntamento de blokret (1:7)</t>
  </si>
  <si>
    <t>Reassentamento de blokret (incl. areia e rejuntamento)</t>
  </si>
  <si>
    <t>Rejuntamento de revestimento/piso ceramico c/ cimento branco</t>
  </si>
  <si>
    <t>DEMOLIÇÕES E RETIRADAS:</t>
  </si>
  <si>
    <t>Desmontagem de estrutura metálica com retirada de solda e corte de peças por meio de lixadeira</t>
  </si>
  <si>
    <t>--&gt; FORMA / ARMAÇÃO / CIMBRAMENTO:</t>
  </si>
  <si>
    <t>Cimbramento de madeira p/ h até 3,00 m</t>
  </si>
  <si>
    <t>Formas para concreto em chapa de madeira compensada plastificada e=15mm (REAP 2x)</t>
  </si>
  <si>
    <t>Formas para concreto em chapa de madeira compensada resinada e=15mm (REAP 1x)</t>
  </si>
  <si>
    <t>Formas para concreto em chapa de madeira compensada resinada e=15mm (REAP 2x)</t>
  </si>
  <si>
    <t>Cobertura - telha aluminio trapezoidal e= 0,5mm</t>
  </si>
  <si>
    <t>Cobertura - telha asfáltica</t>
  </si>
  <si>
    <t>Cobertura - telha de aluminio ondulada e=0,5mm</t>
  </si>
  <si>
    <t>Cobertura - telha de barro paulista ou planatex</t>
  </si>
  <si>
    <t>Cobertura - telha de fibrocimento e=6mm</t>
  </si>
  <si>
    <t>Cobertura - telha em aço galvanizado e=0,5mm</t>
  </si>
  <si>
    <t>Cobertura - telha fibrotex e=4mm</t>
  </si>
  <si>
    <t>Cobertura - telha maxiplac e= 6mm</t>
  </si>
  <si>
    <t>Cobertura - telha plan</t>
  </si>
  <si>
    <t>Cobertura - telha translucida fibra de vidro</t>
  </si>
  <si>
    <t>Portão em grade c/ chapa de ferro 3/16" - incl. ferragens e pintura antiferruginosa</t>
  </si>
  <si>
    <t>Porta em MDF revestida com laminado, com caixilho,alizar e ferragens de 0,8x2,10m</t>
  </si>
  <si>
    <t>VIDROS</t>
  </si>
  <si>
    <t>PVA externa c/massa e liq. preparador</t>
  </si>
  <si>
    <t>INSTALAÇÕES ELÉTRICAS</t>
  </si>
  <si>
    <t>Disjuntor 3P - 400A</t>
  </si>
  <si>
    <t>Disjuntor 3P - 600A</t>
  </si>
  <si>
    <t>Cabo de aluminio - 2 AWG sem alma de aço</t>
  </si>
  <si>
    <t>ALIMENTAÇÃO, MEDIÇÃO, PROTEÇÃO E MOTORES:</t>
  </si>
  <si>
    <t>Subestação aérea c/ transformador 112,5 KVA (incl.poste, acessorios e cabine de mediçao)</t>
  </si>
  <si>
    <t>Subestação aérea c/ transformador 150 KVA (incl.poste, acessorios e cabine de mediçao)</t>
  </si>
  <si>
    <t>Subestação aérea c/ transformador 225 KVA (incl.poste, acessorios e cabine de mediçao)</t>
  </si>
  <si>
    <t>Subestação aérea c/ transformador 45 KVA (incl.poste, acessorios e cabine de mediçao)</t>
  </si>
  <si>
    <t>Subestação aérea c/ transformador 75 KVA (incl.poste, acessorios e cabine de mediçao)</t>
  </si>
  <si>
    <t>Bucha e arruela de alumínio de     1/2"</t>
  </si>
  <si>
    <t>Bucha e arruela de alumínio de     3/4"</t>
  </si>
  <si>
    <t>Bucha e arruela de alumínio de    1"</t>
  </si>
  <si>
    <t>Bucha e arruela de alumínio de   1 1/4"</t>
  </si>
  <si>
    <t>Bucha e arruela de alumínio de  1 1/2"</t>
  </si>
  <si>
    <t>INSTALAÇÕES TELEFÔNICAS E LÓGICA:</t>
  </si>
  <si>
    <t>CABOS E FIOS:</t>
  </si>
  <si>
    <t>PONTOS:</t>
  </si>
  <si>
    <t>TOMADAS:</t>
  </si>
  <si>
    <t>ACESSÓRIOS:</t>
  </si>
  <si>
    <t>INSTALAÇÕES DE AR CONDICIONADO:</t>
  </si>
  <si>
    <t>PONTOS</t>
  </si>
  <si>
    <t>INTERRUPTORES</t>
  </si>
  <si>
    <t>APARELHOS</t>
  </si>
  <si>
    <t>Fossa septica conc.arm.d=1,60m p=2,75m cap=40 pessoas</t>
  </si>
  <si>
    <t>Fossa septica em conc.arm.d=2m,p=3m cap=75 pessoas</t>
  </si>
  <si>
    <t>Junção simples PVC JS - 100 x  50mm - LS</t>
  </si>
  <si>
    <t>INSTALAÇÕES DE PROTEÇÃO/COMBATE A INCÊNDIO:</t>
  </si>
  <si>
    <t>Joelho/Cotovelo Fº Gº 90º 2 1/2"</t>
  </si>
  <si>
    <t>Joelho/Cotovelo Fº Gº 90º 3"</t>
  </si>
  <si>
    <t>Lavatório de louça s/ coluna (incl. torn.sifão e válvula )-PNE</t>
  </si>
  <si>
    <t>Guarda-corpo em tubo de aço galvanizado 1 1/2"</t>
  </si>
  <si>
    <t>ELEMENTOS DE ESCOLA:</t>
  </si>
  <si>
    <t>Quadra esportes polivalente 17x30m (incl. equipamentos esportivos)</t>
  </si>
  <si>
    <t>ELEMENTOS DE UNIDADES DE SAÚDE:</t>
  </si>
  <si>
    <t>19.1</t>
  </si>
  <si>
    <t>20.2</t>
  </si>
  <si>
    <t>TOTAL DO ITEM</t>
  </si>
  <si>
    <t>SUB TOTAL DO ITEM</t>
  </si>
  <si>
    <t>19.2</t>
  </si>
  <si>
    <t>19.3</t>
  </si>
  <si>
    <t>2º MÊS</t>
  </si>
  <si>
    <t>45 DIAS</t>
  </si>
  <si>
    <t>60 DIAS</t>
  </si>
  <si>
    <t>18.1</t>
  </si>
  <si>
    <t>18.2</t>
  </si>
  <si>
    <t>INSTALAÇÕES HIDROSSANITÁRIAS:</t>
  </si>
  <si>
    <t>Retirada de cobogo</t>
  </si>
  <si>
    <t>Retirada de forro em mad., incl. barroteamento</t>
  </si>
  <si>
    <t>Retirada de piso ceramico, inclusive camada regularizadora</t>
  </si>
  <si>
    <t>Retirada de piso cimentado</t>
  </si>
  <si>
    <t>Retirada de piso incl. camada impermeabilizadora</t>
  </si>
  <si>
    <t>Retirada de rodapé cerâmico</t>
  </si>
  <si>
    <t>ÁGUA QUENTE</t>
  </si>
  <si>
    <t>Cap CPVC 15mm</t>
  </si>
  <si>
    <t>Cap CPVC 22mm</t>
  </si>
  <si>
    <t>Cap CPVC 28mm</t>
  </si>
  <si>
    <t>Cap CPVC 35mm</t>
  </si>
  <si>
    <t>Joelho CPVC 45° X 35mm</t>
  </si>
  <si>
    <t>Joelho CPVC 90° X 15mm</t>
  </si>
  <si>
    <t>Joelho CPVC 90° X 22mm</t>
  </si>
  <si>
    <t>Joelho CPVC 90° X 28mm</t>
  </si>
  <si>
    <t>Joelho CPVC 90° X 35mm</t>
  </si>
  <si>
    <t>Joelho CPVC TRASICAO S.R.M 22mm X 1/2</t>
  </si>
  <si>
    <t>Joelho CPVC TRASICAO S.R.M 22mm X 3/4</t>
  </si>
  <si>
    <t>Luva CPVC 15mm</t>
  </si>
  <si>
    <t>Luva CPVC 22mm</t>
  </si>
  <si>
    <t>Luva CPVC 28mm</t>
  </si>
  <si>
    <t>Luva CPVC 35mm</t>
  </si>
  <si>
    <t>Te CPVC 15mm</t>
  </si>
  <si>
    <t>Te CPVC 22mm</t>
  </si>
  <si>
    <t>Te CPVC 28mm</t>
  </si>
  <si>
    <t>Te CPVC 35mm</t>
  </si>
  <si>
    <t>Tubo CPVC 15mm</t>
  </si>
  <si>
    <t>Tubo CPVC 22mm</t>
  </si>
  <si>
    <t>Tubo CPVC 28mm</t>
  </si>
  <si>
    <t>Tubo CPVC 35mm</t>
  </si>
  <si>
    <t>União CPVC 15mm</t>
  </si>
  <si>
    <t>União CPVC 22mm</t>
  </si>
  <si>
    <t>União CPVC 28mm</t>
  </si>
  <si>
    <t>União CPVC 35mm</t>
  </si>
  <si>
    <t>17.5</t>
  </si>
  <si>
    <t>18.3</t>
  </si>
  <si>
    <t>18.4</t>
  </si>
  <si>
    <t>18.5</t>
  </si>
  <si>
    <t>20.1</t>
  </si>
  <si>
    <t>20.3</t>
  </si>
  <si>
    <t>INSTALAÇÕES ESPECIAIS</t>
  </si>
  <si>
    <t>CONEXÕES (LH) - ÁGUA FRIA</t>
  </si>
  <si>
    <t>CONEXÕES (LS) - ESGOTO</t>
  </si>
  <si>
    <t>Retirada de esquadria metálica</t>
  </si>
  <si>
    <t>Retirada de Rodapé em Granito</t>
  </si>
  <si>
    <t>Retirada de rodapé em piso de alta resistência</t>
  </si>
  <si>
    <t>Esquadria basculante em vidro temperado de 10mm</t>
  </si>
  <si>
    <t>Esquadria basculante em vidro temperado de 6mm</t>
  </si>
  <si>
    <t>Esquadria basculante em vidro temperado de 8mm</t>
  </si>
  <si>
    <t>Esquadria de correr em vidro temperado de 10mm</t>
  </si>
  <si>
    <t>Painel fixo em vidro temperado de 10mm</t>
  </si>
  <si>
    <t>Pele de vidro ( Painel fixo)</t>
  </si>
  <si>
    <t>Pele de vidro (painel móvel)</t>
  </si>
  <si>
    <t>Pastilha de porcelana 5x5cm - Padrão Alto</t>
  </si>
  <si>
    <t>Pastilha de porcelana 5x5cm - Padrão Médio</t>
  </si>
  <si>
    <t>Revestimento Cerâmico Padrão Alto</t>
  </si>
  <si>
    <t>Revestimento Cerâmico Padrão Médio</t>
  </si>
  <si>
    <t>Rodape ceramico h=8cm</t>
  </si>
  <si>
    <t>Rodape em granito e=2cm/h=8cm</t>
  </si>
  <si>
    <t>Soleira e Peitoril em granito (preto) c/ rebaixo e=3cm</t>
  </si>
  <si>
    <t>Porcelanato (natural) - Padrão Alto</t>
  </si>
  <si>
    <t>Porcelanato (natural) - Padrão Médio</t>
  </si>
  <si>
    <t>Porcelanato (polido) - Padrão Alto</t>
  </si>
  <si>
    <t>Porcelanato (polido) - Padrão Médio</t>
  </si>
  <si>
    <t>Disjuntor 3P - 300A</t>
  </si>
  <si>
    <t>Lâmpada fluorescente com reator acoplado (PLL)15W -127V/220V</t>
  </si>
  <si>
    <t>Lâmpada fluorescente com reator acoplado (PLL)20W -127V/220V</t>
  </si>
  <si>
    <t>Lâmpada fluorescente com reator acoplado (PLL)48W -127V/220V</t>
  </si>
  <si>
    <t>Conector CPVC S.R.M 15mm X 1/2"</t>
  </si>
  <si>
    <t>Conector CPVC S.R.M 22mm X 3/4"</t>
  </si>
  <si>
    <t>Conector CPVC S.R.M 28mm X 1"</t>
  </si>
  <si>
    <t>Conector CPVC S.R.M 35mm X 1.1/4"</t>
  </si>
  <si>
    <t>Curva CPVC 90° X 15mm</t>
  </si>
  <si>
    <t>Curva CPVC 90° X 22mm</t>
  </si>
  <si>
    <t>Curva CPVC 90° X 28mm</t>
  </si>
  <si>
    <t>Joelho CPVC  45° X 15mm</t>
  </si>
  <si>
    <t>Joelho CPVC  45° X 22mm</t>
  </si>
  <si>
    <t>Joelho CPVC  45° X 28mm</t>
  </si>
  <si>
    <t>Luva DE Transição CPVC SRM.22mm X 1/2</t>
  </si>
  <si>
    <t>Luva DE Transição CPVC SRM.22mm X 3/4</t>
  </si>
  <si>
    <t>Luva DE Transição CPVC SRM.28mm X 1</t>
  </si>
  <si>
    <t>Luva DE Transição CPVC SRM.35mm X 1.1/4</t>
  </si>
  <si>
    <t>Luva DE Transição X PVC 22mm X 25mm</t>
  </si>
  <si>
    <t>Te CPVC Transição S.R.M 22mm X 1/2"</t>
  </si>
  <si>
    <t>Te CPVC Transição S.R.M 22mm X 3/4"</t>
  </si>
  <si>
    <t>Mobilização e desmobilização de equipamentos para estaca hélice contínua</t>
  </si>
  <si>
    <t>7.2</t>
  </si>
  <si>
    <t>7.3</t>
  </si>
  <si>
    <t>9.1</t>
  </si>
  <si>
    <t>9.3</t>
  </si>
  <si>
    <t>11.1</t>
  </si>
  <si>
    <t>11.2</t>
  </si>
  <si>
    <t>11.3</t>
  </si>
  <si>
    <t>Esquadria de ferro tipo basculante (incl. pint. anti-corrosiva)</t>
  </si>
  <si>
    <t>Vidro laminado 8mm (4+4mm)</t>
  </si>
  <si>
    <t>Vidro laminado e=6mm (3+3mm)</t>
  </si>
  <si>
    <t>16.2</t>
  </si>
  <si>
    <t>16.3</t>
  </si>
  <si>
    <t>16.4</t>
  </si>
  <si>
    <t>16.5</t>
  </si>
  <si>
    <t>16.6</t>
  </si>
  <si>
    <t>Lâmpada de Led Tubular 10W bivolt</t>
  </si>
  <si>
    <t>Lâmpada de Led Tubular 18W bivolt</t>
  </si>
  <si>
    <t>Luminária de embutir com aletas e 2 lâmpadas de Led de 10W</t>
  </si>
  <si>
    <t>Luminária de embutir com aletas e 2 lâmpadas de Led de 18W</t>
  </si>
  <si>
    <t>Luminária de sobrepor com aletas e 2 lâmpadas de Led de 10W</t>
  </si>
  <si>
    <t>Luminária de sobrepor com aletas e 2 lâmpadas de Led de 18W</t>
  </si>
  <si>
    <t>20.4</t>
  </si>
  <si>
    <t>20.5</t>
  </si>
  <si>
    <t>20.6</t>
  </si>
  <si>
    <t>20.7</t>
  </si>
  <si>
    <t>Arrasamento de estaca</t>
  </si>
  <si>
    <t/>
  </si>
  <si>
    <t>B.D.I.</t>
  </si>
  <si>
    <t>VALOR UNITÁRIO (SEM BDI)</t>
  </si>
  <si>
    <t>xxx</t>
  </si>
  <si>
    <t>Aluguel e montagem de andaime metálico</t>
  </si>
  <si>
    <t>M2</t>
  </si>
  <si>
    <t>M3</t>
  </si>
  <si>
    <t>M</t>
  </si>
  <si>
    <t>Retirada de entulho - manualmente (incluindo caixa coletora)</t>
  </si>
  <si>
    <t>Retirada de pintura (c/ escova de aço)</t>
  </si>
  <si>
    <t>Pt</t>
  </si>
  <si>
    <t>Retirada Divisórias em paineis div. em mad.compens.incl.entarugamento</t>
  </si>
  <si>
    <t>Chumbamento de barras c/ resina epoxi</t>
  </si>
  <si>
    <t>KG</t>
  </si>
  <si>
    <t>Forma  c/ madeira branca</t>
  </si>
  <si>
    <t>Pilar em mad.de lei tipo sanduíche(incl.chumb/bl.concr.ciclópico)</t>
  </si>
  <si>
    <t>Cobertura -Telha termoacústica</t>
  </si>
  <si>
    <t>Cobertura -Telha termoacústica e=30mm chapa chapa com isolamento em poliuretano</t>
  </si>
  <si>
    <t>Aplicação de Sika Top - 107 sobre concreto/alvenaria/ferragem</t>
  </si>
  <si>
    <t>Manta para sub cobertura e= 1.1mm</t>
  </si>
  <si>
    <t>Grade de ferro 7/8" sec. quadrada espaçamento=10cm(incl. pint. anti-corrosiva)</t>
  </si>
  <si>
    <t>Porta de aço-esteira de enrolar c/ferr.(incl.pint.anti-corrosiva)</t>
  </si>
  <si>
    <t>CJ</t>
  </si>
  <si>
    <t>PAR</t>
  </si>
  <si>
    <t>Peitoril em marmore branco e=2cm</t>
  </si>
  <si>
    <t>Rodape em paviflex</t>
  </si>
  <si>
    <t>Piso de borracha tátil (16 un)</t>
  </si>
  <si>
    <t>Disjuntor TQD 3P - 175A - PADRÃO DIN</t>
  </si>
  <si>
    <t>Disjuntor TQD 3P - 200A - PADRÃO DIN</t>
  </si>
  <si>
    <t>Disjuntor TQD 3P - 250A - PADRÃO DIN</t>
  </si>
  <si>
    <t>Cabo de cobre   1,5mm2 - 1 KV</t>
  </si>
  <si>
    <t>Cabo de cobre   1,5mm2 - 750 V</t>
  </si>
  <si>
    <t>Cabo de cobre   2,5mm2 - 1 KV</t>
  </si>
  <si>
    <t>Cabo de cobre   2,5mm2 - 750 V</t>
  </si>
  <si>
    <t>Cabo de cobre   4mm2 - 1 KV</t>
  </si>
  <si>
    <t>Cabo de cobre   4mm2 - 750 V</t>
  </si>
  <si>
    <t>Cabo de cobre   6mm2 - 1  KV</t>
  </si>
  <si>
    <t>Cabo de cobre   6mm2 - 750 V</t>
  </si>
  <si>
    <t>Cabo de cobre  10mm2 - 1 KV</t>
  </si>
  <si>
    <t>Cabo de cobre  10mm2 - 750 V</t>
  </si>
  <si>
    <t>Cabo de cobre  16mm2 - 1 KV</t>
  </si>
  <si>
    <t>Cabo de cobre  16mm2 - 750 V</t>
  </si>
  <si>
    <t>Cabo de cobre  25mm2 - 1KV</t>
  </si>
  <si>
    <t>Cabo de cobre  25mm2 - 750 V</t>
  </si>
  <si>
    <t>Cabo de cobre  35mm2 - 1 KV</t>
  </si>
  <si>
    <t>Cabo de cobre  35mm2 - 750 V</t>
  </si>
  <si>
    <t>Cabo de cobre  50mm2 - 1 KV</t>
  </si>
  <si>
    <t>Cabo de cobre  50mm2 - 750 V</t>
  </si>
  <si>
    <t>Cabo de cobre  70mm2 - 1 KV</t>
  </si>
  <si>
    <t>Cabo de cobre  70mm2 - 750 V</t>
  </si>
  <si>
    <t>Cabo de cobre  95mm2 - 750V</t>
  </si>
  <si>
    <t>Cabo de cobre 240 mm2 - 1 KV</t>
  </si>
  <si>
    <t>Pç</t>
  </si>
  <si>
    <t>Cordoalha de cobre nu - seçao 35 a 50mm2 - isoladores</t>
  </si>
  <si>
    <t>Cordoalha de cobre nu - seçao 70 a 90mm2 - isoladores</t>
  </si>
  <si>
    <t>Gerador 55/50KVA - 60hz - 220/127V com acessórios</t>
  </si>
  <si>
    <t>Bomba Centrífuga 1 CV (suc.,rec.,barrilete.,col.distribuiçao)</t>
  </si>
  <si>
    <t>Arquibancada em concreto armado (mod. 20m)</t>
  </si>
  <si>
    <t>Sinteko - aplicado</t>
  </si>
  <si>
    <t>QUANT.</t>
  </si>
  <si>
    <t>UNID.</t>
  </si>
  <si>
    <t xml:space="preserve">PLANILHA ORÇAMENTÁRIA </t>
  </si>
  <si>
    <t>GERALDO HENRIQUE ALMEIDA FIGUEIREDO</t>
  </si>
  <si>
    <t>ARQUITETO E URBANISMO CAU: A28508-0</t>
  </si>
  <si>
    <t>Execução de dreno com tubo PVC corrugado flexivel perfurado - 100mm.</t>
  </si>
  <si>
    <t xml:space="preserve">AÇÃO: </t>
  </si>
  <si>
    <t>ML</t>
  </si>
  <si>
    <t>Playgraund ( Gangorras) - Anexo</t>
  </si>
  <si>
    <t>Plaugraund (Escorrega) - Anexo</t>
  </si>
  <si>
    <t>Playgraud (Balanços) - Anexo</t>
  </si>
  <si>
    <t>Construção de banco em concreto - 2M - Anexo</t>
  </si>
  <si>
    <t>Construção de banco em concreto - 4M - Anexo</t>
  </si>
  <si>
    <t>Construção de Conjunto para jogo de dama e xadrex - mod. Seurb - Anexo</t>
  </si>
  <si>
    <t>Construção de Academia ao Ar livre - Anexo</t>
  </si>
  <si>
    <t>Construção de Quadra de Areia</t>
  </si>
  <si>
    <t>H</t>
  </si>
  <si>
    <t>COMP 12</t>
  </si>
  <si>
    <t>Administração da Obra</t>
  </si>
  <si>
    <t>Mês</t>
  </si>
  <si>
    <t>011450</t>
  </si>
  <si>
    <t>Aluguel de andaime metálico tipo fachadeiro (incluindo montagem e desmontagem)</t>
  </si>
  <si>
    <t>M²/Mê</t>
  </si>
  <si>
    <t>010786</t>
  </si>
  <si>
    <t>010006</t>
  </si>
  <si>
    <t>Andaime de madeira</t>
  </si>
  <si>
    <t>010767</t>
  </si>
  <si>
    <t>Barracão de madeira (incl. instalações)</t>
  </si>
  <si>
    <t>010005</t>
  </si>
  <si>
    <t>Barracão de madeira/Almoxarifado</t>
  </si>
  <si>
    <t>010173</t>
  </si>
  <si>
    <t>Desmatamento mecanico c/trator D-6</t>
  </si>
  <si>
    <t>010032</t>
  </si>
  <si>
    <t>Destocamento manual de arvores d=30cm</t>
  </si>
  <si>
    <t>011329</t>
  </si>
  <si>
    <t>Furo de sondagem - até 15m</t>
  </si>
  <si>
    <t>011330</t>
  </si>
  <si>
    <t>Furo de sondagem - mais de 15m</t>
  </si>
  <si>
    <t>010001</t>
  </si>
  <si>
    <t>Levantamento planimetrico a trena</t>
  </si>
  <si>
    <t>010002</t>
  </si>
  <si>
    <t>Levantamento planimetrico c/ aparelho</t>
  </si>
  <si>
    <t>010000</t>
  </si>
  <si>
    <t>Licenças e taxas da obra (acima de 500m2)</t>
  </si>
  <si>
    <t>011170</t>
  </si>
  <si>
    <t>011171</t>
  </si>
  <si>
    <t>Licenças e taxas da obra (até 500m2)</t>
  </si>
  <si>
    <t>010008</t>
  </si>
  <si>
    <t>Limpeza do terreno</t>
  </si>
  <si>
    <t>010175</t>
  </si>
  <si>
    <t>Locação da obra a aparelho</t>
  </si>
  <si>
    <t>010009</t>
  </si>
  <si>
    <t>Locação da obra a trena</t>
  </si>
  <si>
    <t>010269</t>
  </si>
  <si>
    <t>Locação planimetrica de linha</t>
  </si>
  <si>
    <t>000006</t>
  </si>
  <si>
    <t>Mobilização e Desmobilização de pessoal e equipamentos</t>
  </si>
  <si>
    <t>010004</t>
  </si>
  <si>
    <t>Placa da obra em chapa galvanizada</t>
  </si>
  <si>
    <t>011340</t>
  </si>
  <si>
    <t>Placa de obra em lona com plotagem de gráfica</t>
  </si>
  <si>
    <t>010003</t>
  </si>
  <si>
    <t>Tapume c/ chapa de madeirit e=10mm (h=2.20m)</t>
  </si>
  <si>
    <t>011350</t>
  </si>
  <si>
    <t>Tapume metálico</t>
  </si>
  <si>
    <t>200006</t>
  </si>
  <si>
    <t>ALMOXARIFE COM ENCARGOS COMPLEMENTARES</t>
  </si>
  <si>
    <t>MêS</t>
  </si>
  <si>
    <t>200005</t>
  </si>
  <si>
    <t>APONTADOR OU APROPRIADOR COM ENCARGOS COMPLEMENTARES</t>
  </si>
  <si>
    <t>200004</t>
  </si>
  <si>
    <t>ENCARREGADO GERAL DE OBRAS COM ENCARGOS COMPLEMENTARES</t>
  </si>
  <si>
    <t>200001</t>
  </si>
  <si>
    <t>ENGENHEIRO CIVIL/ ELETRICISTA/SANITARISTA/MECANICO E ARQUITETO  DE OBRA JUNIOR COM ENCARGOS COMPLEMENTARES</t>
  </si>
  <si>
    <t>200000</t>
  </si>
  <si>
    <t>ENGENHEIRO CIVIL/ ELETRICISTA/SANITARISTA/MECANICO E ARQUITETO  DE OBRA SENIOR COM ENCARGOS COMPLEMENTARES</t>
  </si>
  <si>
    <t>200002</t>
  </si>
  <si>
    <t>MESTRE DE OBRAS COM ENCARGOS COMPLEMENTARES</t>
  </si>
  <si>
    <t>200009</t>
  </si>
  <si>
    <t>TECNICO DE EDIFICACOES COM ENCARGOS COMPLEMENTARES</t>
  </si>
  <si>
    <t>200003</t>
  </si>
  <si>
    <t>TÉCNICO EM SEGURANÇA DO TRABALHO COM ENCARGOS COMPLEMENTARES</t>
  </si>
  <si>
    <t>200008</t>
  </si>
  <si>
    <t>VIGIA DIURNO COM ENCARGOS COMPLEMENTARES</t>
  </si>
  <si>
    <t>200007</t>
  </si>
  <si>
    <t>VIGIA NOTURNO COM ENCARGOS COMPLEMENTARES</t>
  </si>
  <si>
    <t>280001</t>
  </si>
  <si>
    <t>AJUDANTE DE ARMADOR COM ENCARGOS COMPLEMENTARES</t>
  </si>
  <si>
    <t>280002</t>
  </si>
  <si>
    <t>AJUDANTE DE CARPINTEIRO COM ENCARGOS COMPLEMENTARES</t>
  </si>
  <si>
    <t>280003</t>
  </si>
  <si>
    <t>AJUDANTE DE MONTADOR COM ENCARGOS COMPLEMENTARES</t>
  </si>
  <si>
    <t>280004</t>
  </si>
  <si>
    <t>AJUDANTE DE PEDREIRO COM ENCARGOS COMPLEMENTARES</t>
  </si>
  <si>
    <t>280005</t>
  </si>
  <si>
    <t>AJUDANTE ESPECIALIZADO COM ENCARGOS COMPLEMENTARES</t>
  </si>
  <si>
    <t>280006</t>
  </si>
  <si>
    <t>ARMADOR COM ENCARGOS COMPLEMENTARES</t>
  </si>
  <si>
    <t>280007</t>
  </si>
  <si>
    <t>AUXILIAR DE ELETRICISTA COM ENCARGOS COMPLEMENTARES</t>
  </si>
  <si>
    <t>280008</t>
  </si>
  <si>
    <t>AUXILIAR DE ENCANADOR OU BOMBEIRO HIDRÁULICO COM ENCARGOS COMPLEMENTARES</t>
  </si>
  <si>
    <t>280009</t>
  </si>
  <si>
    <t>AUXILIAR DE SERRALHEIRO COM ENCARGOS COMPLEMENTARES</t>
  </si>
  <si>
    <t>280010</t>
  </si>
  <si>
    <t>AUXILIAR DE SERVIÇOS GERAIS COM ENCARGOS COMPLEMENTARES</t>
  </si>
  <si>
    <t>280011</t>
  </si>
  <si>
    <t>CALAFETADOR/CALAFATE COM ENCARGOS COMPLEMENTARES</t>
  </si>
  <si>
    <t>280012</t>
  </si>
  <si>
    <t>CALCETEIRO COM ENCARGOS COMPLEMENTARES</t>
  </si>
  <si>
    <t>280013</t>
  </si>
  <si>
    <t>CARPINTEIRO COM ENCARGOS COMPLEMENTARES</t>
  </si>
  <si>
    <t>280014</t>
  </si>
  <si>
    <t>ELETRICISTA COM ENCARGOS COMPLEMENTARES</t>
  </si>
  <si>
    <t>280015</t>
  </si>
  <si>
    <t>ELETROTÉCNICO COM ENCARGOS COMPLEMENTARES</t>
  </si>
  <si>
    <t>280016</t>
  </si>
  <si>
    <t>ENCANADOR OU BOMBEIRO HIDRÁULICO COM ENCARGOS COMPLEMENTARES</t>
  </si>
  <si>
    <t>280017</t>
  </si>
  <si>
    <t>GESSEIRO COM ENCARGOS COMPLEMENTARES</t>
  </si>
  <si>
    <t>280018</t>
  </si>
  <si>
    <t>JARDINEIRO COM ENCARGOS COMPLEMENTARES</t>
  </si>
  <si>
    <t>280019</t>
  </si>
  <si>
    <t>MARMORISTA/GRANITEIRO COM ENCARGOS COMPLEMENTARES</t>
  </si>
  <si>
    <t>280020</t>
  </si>
  <si>
    <t>MONTADOR COM ENCARGOS COMPLEMENTARES</t>
  </si>
  <si>
    <t>280021</t>
  </si>
  <si>
    <t>MONTADOR ELETROMECÃNICO COM ENCARGOS COMPLEMENTARES</t>
  </si>
  <si>
    <t>280022</t>
  </si>
  <si>
    <t>OPERADOR DE BETONEIRA/MISTURADOR COM ENCARGOS COMPLEMENTARES</t>
  </si>
  <si>
    <t>280023</t>
  </si>
  <si>
    <t>PEDREIRO COM ENCARGOS COMPLEMENTARES</t>
  </si>
  <si>
    <t>280024</t>
  </si>
  <si>
    <t>PINTOR COM ENCARGOS COMPLEMENTARES</t>
  </si>
  <si>
    <t>280025</t>
  </si>
  <si>
    <t>SERRALHEIRO COM ENCARGOS COMPLEMENTARES</t>
  </si>
  <si>
    <t>280026</t>
  </si>
  <si>
    <t>SERVENTE COM ENCARGOS COMPLEMENTARES</t>
  </si>
  <si>
    <t>280027</t>
  </si>
  <si>
    <t>SOLDADOR COM ENCARGOS COMPLEMENTARES</t>
  </si>
  <si>
    <t>280028</t>
  </si>
  <si>
    <t>TELHADISTA COM ENCARGOS COMPLEMENTARES</t>
  </si>
  <si>
    <t>280029</t>
  </si>
  <si>
    <t>TOPOGRAFO COM ENCARGOS COMPLEMENTARES</t>
  </si>
  <si>
    <t>280030</t>
  </si>
  <si>
    <t>VIDRACEIRO COM ENCARGOS COMPLEMENTARES</t>
  </si>
  <si>
    <t>020738</t>
  </si>
  <si>
    <t>020737</t>
  </si>
  <si>
    <t>020177</t>
  </si>
  <si>
    <t>020020</t>
  </si>
  <si>
    <t>020007</t>
  </si>
  <si>
    <t>021525</t>
  </si>
  <si>
    <t>021524</t>
  </si>
  <si>
    <t>020016</t>
  </si>
  <si>
    <t>020756</t>
  </si>
  <si>
    <t>020018</t>
  </si>
  <si>
    <t>020017</t>
  </si>
  <si>
    <t>Demolição manual de piso em madeira e retirada de vigamento incluindo granzepe</t>
  </si>
  <si>
    <t>021531</t>
  </si>
  <si>
    <t>020841</t>
  </si>
  <si>
    <t>020847</t>
  </si>
  <si>
    <t>020842</t>
  </si>
  <si>
    <t>020409</t>
  </si>
  <si>
    <t>020305</t>
  </si>
  <si>
    <t>021532</t>
  </si>
  <si>
    <t>021533</t>
  </si>
  <si>
    <t>020174</t>
  </si>
  <si>
    <t>020171</t>
  </si>
  <si>
    <t>020013</t>
  </si>
  <si>
    <t>021528</t>
  </si>
  <si>
    <t>020014</t>
  </si>
  <si>
    <t>020861</t>
  </si>
  <si>
    <t>020015</t>
  </si>
  <si>
    <t>021534</t>
  </si>
  <si>
    <t>021527</t>
  </si>
  <si>
    <t>020853</t>
  </si>
  <si>
    <t>020854</t>
  </si>
  <si>
    <t>021526</t>
  </si>
  <si>
    <t>020855</t>
  </si>
  <si>
    <t>020856</t>
  </si>
  <si>
    <t>020862</t>
  </si>
  <si>
    <t>020677</t>
  </si>
  <si>
    <t>020235</t>
  </si>
  <si>
    <t>020628</t>
  </si>
  <si>
    <t>020221</t>
  </si>
  <si>
    <t>020023</t>
  </si>
  <si>
    <t>020408</t>
  </si>
  <si>
    <t>021529</t>
  </si>
  <si>
    <t>PT</t>
  </si>
  <si>
    <t>020857</t>
  </si>
  <si>
    <t>020019</t>
  </si>
  <si>
    <t>020021</t>
  </si>
  <si>
    <t>021530</t>
  </si>
  <si>
    <t>021535</t>
  </si>
  <si>
    <t>020863</t>
  </si>
  <si>
    <t>021536</t>
  </si>
  <si>
    <t>020864</t>
  </si>
  <si>
    <t>020858</t>
  </si>
  <si>
    <t>020307</t>
  </si>
  <si>
    <t>020024</t>
  </si>
  <si>
    <t>020859</t>
  </si>
  <si>
    <t>020860</t>
  </si>
  <si>
    <t>020022</t>
  </si>
  <si>
    <t>041500</t>
  </si>
  <si>
    <t>040026</t>
  </si>
  <si>
    <t>040285</t>
  </si>
  <si>
    <t>040284</t>
  </si>
  <si>
    <t>040283</t>
  </si>
  <si>
    <t>041332</t>
  </si>
  <si>
    <t>041331</t>
  </si>
  <si>
    <t>041333</t>
  </si>
  <si>
    <t>041491</t>
  </si>
  <si>
    <t>041492</t>
  </si>
  <si>
    <t>041493</t>
  </si>
  <si>
    <t>041494</t>
  </si>
  <si>
    <t>041495</t>
  </si>
  <si>
    <t>041472</t>
  </si>
  <si>
    <t>041473</t>
  </si>
  <si>
    <t>041490</t>
  </si>
  <si>
    <t>040025</t>
  </si>
  <si>
    <t>040257</t>
  </si>
  <si>
    <t>041496</t>
  </si>
  <si>
    <t>040222</t>
  </si>
  <si>
    <t>Tubulão a céu aberto-concreto Fck=20MPA - cintado</t>
  </si>
  <si>
    <t>051461</t>
  </si>
  <si>
    <t>050681</t>
  </si>
  <si>
    <t>Concreto armado Fck=15 MPA c/forma mad. branca (incl. lançamento e adensamento)</t>
  </si>
  <si>
    <t>050267</t>
  </si>
  <si>
    <t>Concreto armado Fck=18 MPA c/ forma mad. branca (incl. lançamento e adensamento)</t>
  </si>
  <si>
    <t>050282</t>
  </si>
  <si>
    <t>050729</t>
  </si>
  <si>
    <t>Concreto armado fck=20MPA c/ forma mad. branca (incl. lançamento e adensamento)</t>
  </si>
  <si>
    <t>051171</t>
  </si>
  <si>
    <t>Concreto armado FCK=20MPA com forma aparente - 1 reaproveitamento (incl. lançamento e adensamento)</t>
  </si>
  <si>
    <t>050766</t>
  </si>
  <si>
    <t>Concreto armado fck=25MPA c/ forma mad. branca (incl. lançamento e adensamento)</t>
  </si>
  <si>
    <t>051172</t>
  </si>
  <si>
    <t>Concreto armado FCK=25MPA com forma aparente - 1 reaproveitamento</t>
  </si>
  <si>
    <t>051287</t>
  </si>
  <si>
    <t>Concreto armado FCK=30MPA c/ forma aparente - 1 reaproveitamento (incl. lançamento e adensamento)</t>
  </si>
  <si>
    <t>051286</t>
  </si>
  <si>
    <t>Concreto armado FCK=30MPA c/ forma madeira branca (incl. lançamento e adensamento)</t>
  </si>
  <si>
    <t>051300</t>
  </si>
  <si>
    <t>Concreto armado FCK=35MPA c/ forma aparente - 1 Reaproveitamento (incl. lançamento e adensamento)</t>
  </si>
  <si>
    <t>050757</t>
  </si>
  <si>
    <t>Concreto armado p/ calhas e percintas (incl. lançamento e adensamento)</t>
  </si>
  <si>
    <t>050353</t>
  </si>
  <si>
    <t>Concreto armado p/ rufos (incl. lançamento e adensamento)</t>
  </si>
  <si>
    <t>050258</t>
  </si>
  <si>
    <t>Concreto c/ seixo Fck= 15 MPA (incl. lançamento e adensamento)</t>
  </si>
  <si>
    <t>050260</t>
  </si>
  <si>
    <t>Concreto c/ seixo Fck= 18.0 MPA (incl. lançamento e adensamento)</t>
  </si>
  <si>
    <t>050259</t>
  </si>
  <si>
    <t>Concreto c/ seixo Fck= 20 MPA (incl. lançamento e adensamento)</t>
  </si>
  <si>
    <t>050740</t>
  </si>
  <si>
    <t>Concreto c/ seixo Fck= 25MPA (incl. lançamento e adensamento)</t>
  </si>
  <si>
    <t>050736</t>
  </si>
  <si>
    <t>Concreto c/ seixo FCK=30 MPA (incl. lançamento e adensamento)</t>
  </si>
  <si>
    <t>050196</t>
  </si>
  <si>
    <t>Concreto ciclópico c/ pedra preta (incl. lançamento e adensamento)</t>
  </si>
  <si>
    <t>051450</t>
  </si>
  <si>
    <t>Concreto usinado bombeado de 25MPA (incl. lançamento e adensamento)</t>
  </si>
  <si>
    <t>051451</t>
  </si>
  <si>
    <t>Concreto usinado bombeado de 30MPA (incl. lançamento e adensamento)</t>
  </si>
  <si>
    <t>051452</t>
  </si>
  <si>
    <t>Concreto usinado bombeado de 35MPA (incl. lançamento e adensamento)</t>
  </si>
  <si>
    <t>051453</t>
  </si>
  <si>
    <t>Concreto usinado bombeado de 40MPA (incl. lançamento e adensamento)</t>
  </si>
  <si>
    <t>050713</t>
  </si>
  <si>
    <t>050771</t>
  </si>
  <si>
    <t>051455</t>
  </si>
  <si>
    <t>051460</t>
  </si>
  <si>
    <t>050038</t>
  </si>
  <si>
    <t>051294</t>
  </si>
  <si>
    <t>051217</t>
  </si>
  <si>
    <t>050037</t>
  </si>
  <si>
    <t>050036</t>
  </si>
  <si>
    <t>050281</t>
  </si>
  <si>
    <t>Forma para concreto em chapa de madeira compensada para estruturas especiais (formas curvas e/ou alturas elevadas)</t>
  </si>
  <si>
    <t>050043</t>
  </si>
  <si>
    <t>050041</t>
  </si>
  <si>
    <t>050035</t>
  </si>
  <si>
    <t>050225</t>
  </si>
  <si>
    <t>050217</t>
  </si>
  <si>
    <t>050216</t>
  </si>
  <si>
    <t>050219</t>
  </si>
  <si>
    <t>050055</t>
  </si>
  <si>
    <t>060187</t>
  </si>
  <si>
    <t>060660</t>
  </si>
  <si>
    <t>060498</t>
  </si>
  <si>
    <t>060256</t>
  </si>
  <si>
    <t>060247</t>
  </si>
  <si>
    <t>060046</t>
  </si>
  <si>
    <t>060045</t>
  </si>
  <si>
    <t>060043</t>
  </si>
  <si>
    <t>060661</t>
  </si>
  <si>
    <t>061356</t>
  </si>
  <si>
    <t>061355</t>
  </si>
  <si>
    <t>061359</t>
  </si>
  <si>
    <t>061352</t>
  </si>
  <si>
    <t>061459</t>
  </si>
  <si>
    <t>061460</t>
  </si>
  <si>
    <t>061354</t>
  </si>
  <si>
    <t>061357</t>
  </si>
  <si>
    <t>061358</t>
  </si>
  <si>
    <t>061502</t>
  </si>
  <si>
    <t>060813</t>
  </si>
  <si>
    <t>060812</t>
  </si>
  <si>
    <t>061461</t>
  </si>
  <si>
    <t>061353</t>
  </si>
  <si>
    <t>060659</t>
  </si>
  <si>
    <t>060212</t>
  </si>
  <si>
    <t>061088</t>
  </si>
  <si>
    <t>070739</t>
  </si>
  <si>
    <t>060597</t>
  </si>
  <si>
    <t>060702</t>
  </si>
  <si>
    <t>061458</t>
  </si>
  <si>
    <t>060183</t>
  </si>
  <si>
    <t>060184</t>
  </si>
  <si>
    <t>060185</t>
  </si>
  <si>
    <t>060186</t>
  </si>
  <si>
    <t>060351</t>
  </si>
  <si>
    <t>060215</t>
  </si>
  <si>
    <t>061501</t>
  </si>
  <si>
    <t>061087</t>
  </si>
  <si>
    <t>070030</t>
  </si>
  <si>
    <t>070711</t>
  </si>
  <si>
    <t>070708</t>
  </si>
  <si>
    <t>070049</t>
  </si>
  <si>
    <t>071498</t>
  </si>
  <si>
    <t>070047</t>
  </si>
  <si>
    <t>071465</t>
  </si>
  <si>
    <t>070057</t>
  </si>
  <si>
    <t>070056</t>
  </si>
  <si>
    <t>070058</t>
  </si>
  <si>
    <t>070675</t>
  </si>
  <si>
    <t>071363</t>
  </si>
  <si>
    <t>071364</t>
  </si>
  <si>
    <t>071497</t>
  </si>
  <si>
    <t>071510</t>
  </si>
  <si>
    <t>110140</t>
  </si>
  <si>
    <t>110141</t>
  </si>
  <si>
    <t>110142</t>
  </si>
  <si>
    <t>110248</t>
  </si>
  <si>
    <t>110764</t>
  </si>
  <si>
    <t>110148</t>
  </si>
  <si>
    <t>110552</t>
  </si>
  <si>
    <t>Barra lisa c/argamassa de cimento areia e aditivo plástico 1:6</t>
  </si>
  <si>
    <t>110810</t>
  </si>
  <si>
    <t>110146</t>
  </si>
  <si>
    <t>110581</t>
  </si>
  <si>
    <t>110505</t>
  </si>
  <si>
    <t>110243</t>
  </si>
  <si>
    <t>110149</t>
  </si>
  <si>
    <t>110143</t>
  </si>
  <si>
    <t>110150</t>
  </si>
  <si>
    <t>110762</t>
  </si>
  <si>
    <t>110657</t>
  </si>
  <si>
    <t>110826</t>
  </si>
  <si>
    <t>110653</t>
  </si>
  <si>
    <t>111292</t>
  </si>
  <si>
    <t>111291</t>
  </si>
  <si>
    <t>110189</t>
  </si>
  <si>
    <t>110255</t>
  </si>
  <si>
    <t>110763</t>
  </si>
  <si>
    <t>110245</t>
  </si>
  <si>
    <t>110249</t>
  </si>
  <si>
    <t>110291</t>
  </si>
  <si>
    <t>110645</t>
  </si>
  <si>
    <t>110644</t>
  </si>
  <si>
    <t>130668</t>
  </si>
  <si>
    <t>130492</t>
  </si>
  <si>
    <t>Calçada (incl.alicerce, baldrame e concreto c/ junta seca)</t>
  </si>
  <si>
    <t>130507</t>
  </si>
  <si>
    <t>130111</t>
  </si>
  <si>
    <t>130110</t>
  </si>
  <si>
    <t>130483</t>
  </si>
  <si>
    <t>131026</t>
  </si>
  <si>
    <t>130233</t>
  </si>
  <si>
    <t>130208</t>
  </si>
  <si>
    <t>130113</t>
  </si>
  <si>
    <t>130292</t>
  </si>
  <si>
    <t>130584</t>
  </si>
  <si>
    <t>130112</t>
  </si>
  <si>
    <t>130206</t>
  </si>
  <si>
    <t>130649</t>
  </si>
  <si>
    <t>130495</t>
  </si>
  <si>
    <t>130725</t>
  </si>
  <si>
    <t>Lajota ceramica -  (Padrão Alto)</t>
  </si>
  <si>
    <t>130119</t>
  </si>
  <si>
    <t>Lajota ceramica -  (Padrão Médio)</t>
  </si>
  <si>
    <t>130506</t>
  </si>
  <si>
    <t>Lajota ceramica - tipo Terragres</t>
  </si>
  <si>
    <t>130118</t>
  </si>
  <si>
    <t>130117</t>
  </si>
  <si>
    <t>131090</t>
  </si>
  <si>
    <t>130830</t>
  </si>
  <si>
    <t>130831</t>
  </si>
  <si>
    <t>130626</t>
  </si>
  <si>
    <t>130890</t>
  </si>
  <si>
    <t>131290</t>
  </si>
  <si>
    <t>131288</t>
  </si>
  <si>
    <t>130122</t>
  </si>
  <si>
    <t>Piso vinílico - assente na cola</t>
  </si>
  <si>
    <t>130728</t>
  </si>
  <si>
    <t>130521</t>
  </si>
  <si>
    <t>130170</t>
  </si>
  <si>
    <t>130716</t>
  </si>
  <si>
    <t>130715</t>
  </si>
  <si>
    <t>130759</t>
  </si>
  <si>
    <t>130758</t>
  </si>
  <si>
    <t>130760</t>
  </si>
  <si>
    <t>140348</t>
  </si>
  <si>
    <t>141370</t>
  </si>
  <si>
    <t>141372</t>
  </si>
  <si>
    <t>140198</t>
  </si>
  <si>
    <t>141373</t>
  </si>
  <si>
    <t>141368</t>
  </si>
  <si>
    <t>141369</t>
  </si>
  <si>
    <t>141334</t>
  </si>
  <si>
    <t>Forro em gesso liso em placas</t>
  </si>
  <si>
    <t>140159</t>
  </si>
  <si>
    <t>140828</t>
  </si>
  <si>
    <t>141336</t>
  </si>
  <si>
    <t>140598</t>
  </si>
  <si>
    <t>140240</t>
  </si>
  <si>
    <t>140158</t>
  </si>
  <si>
    <t>140829</t>
  </si>
  <si>
    <t>140160</t>
  </si>
  <si>
    <t>140479</t>
  </si>
  <si>
    <t>150129</t>
  </si>
  <si>
    <t>150605</t>
  </si>
  <si>
    <t>150179</t>
  </si>
  <si>
    <t>150132</t>
  </si>
  <si>
    <t>150252</t>
  </si>
  <si>
    <t>150125</t>
  </si>
  <si>
    <t>150604</t>
  </si>
  <si>
    <t>150730</t>
  </si>
  <si>
    <t>150731</t>
  </si>
  <si>
    <t>150251</t>
  </si>
  <si>
    <t>150178</t>
  </si>
  <si>
    <t>150261</t>
  </si>
  <si>
    <t>150124</t>
  </si>
  <si>
    <t>150654</t>
  </si>
  <si>
    <t>150302</t>
  </si>
  <si>
    <t>Esmalte s/ ferro (superf. lisa)</t>
  </si>
  <si>
    <t>150377</t>
  </si>
  <si>
    <t>150301</t>
  </si>
  <si>
    <t>150491</t>
  </si>
  <si>
    <t>150134</t>
  </si>
  <si>
    <t>150588</t>
  </si>
  <si>
    <t>150130</t>
  </si>
  <si>
    <t>150606</t>
  </si>
  <si>
    <t>150210</t>
  </si>
  <si>
    <t>150741</t>
  </si>
  <si>
    <t>151285</t>
  </si>
  <si>
    <t>150180</t>
  </si>
  <si>
    <t>150480</t>
  </si>
  <si>
    <t>Acrilica fosca int./ext. c/fdo. preparador 3 dem.(reforma)s/massa</t>
  </si>
  <si>
    <t>150253</t>
  </si>
  <si>
    <t>151284</t>
  </si>
  <si>
    <t>150586</t>
  </si>
  <si>
    <t>150207</t>
  </si>
  <si>
    <t>150131</t>
  </si>
  <si>
    <t>150489</t>
  </si>
  <si>
    <t>150286</t>
  </si>
  <si>
    <t>150274</t>
  </si>
  <si>
    <t>150752</t>
  </si>
  <si>
    <t>Texturato rustico</t>
  </si>
  <si>
    <t>170883</t>
  </si>
  <si>
    <t>170870</t>
  </si>
  <si>
    <t>170873</t>
  </si>
  <si>
    <t>170874</t>
  </si>
  <si>
    <t>170871</t>
  </si>
  <si>
    <t>170872</t>
  </si>
  <si>
    <t>170875</t>
  </si>
  <si>
    <t>170876</t>
  </si>
  <si>
    <t>170323</t>
  </si>
  <si>
    <t>170324</t>
  </si>
  <si>
    <t>170325</t>
  </si>
  <si>
    <t>170877</t>
  </si>
  <si>
    <t>170341</t>
  </si>
  <si>
    <t>170878</t>
  </si>
  <si>
    <t>170879</t>
  </si>
  <si>
    <t>Caixa de passagem em aluminio 300x300x130mm</t>
  </si>
  <si>
    <t>170880</t>
  </si>
  <si>
    <t>170881</t>
  </si>
  <si>
    <t>171416</t>
  </si>
  <si>
    <t>171417</t>
  </si>
  <si>
    <t>170882</t>
  </si>
  <si>
    <t>171470</t>
  </si>
  <si>
    <t>170866</t>
  </si>
  <si>
    <t>170884</t>
  </si>
  <si>
    <t>170885</t>
  </si>
  <si>
    <t>170886</t>
  </si>
  <si>
    <t>170321</t>
  </si>
  <si>
    <t>170887</t>
  </si>
  <si>
    <t>170888</t>
  </si>
  <si>
    <t>170322</t>
  </si>
  <si>
    <t>170386</t>
  </si>
  <si>
    <t>170889</t>
  </si>
  <si>
    <t>170387</t>
  </si>
  <si>
    <t>170890</t>
  </si>
  <si>
    <t>170869</t>
  </si>
  <si>
    <t>170868</t>
  </si>
  <si>
    <t>170867</t>
  </si>
  <si>
    <t>170073</t>
  </si>
  <si>
    <t>170072</t>
  </si>
  <si>
    <t>170615</t>
  </si>
  <si>
    <t>170892</t>
  </si>
  <si>
    <t>170893</t>
  </si>
  <si>
    <t>170330</t>
  </si>
  <si>
    <t>170326</t>
  </si>
  <si>
    <t>Disjuntor 1P - 6 a 32A - PADRÃO DIN</t>
  </si>
  <si>
    <t>170362</t>
  </si>
  <si>
    <t>Disjuntor 2P - 6 a 32A - PADRÃO DIN</t>
  </si>
  <si>
    <t>170388</t>
  </si>
  <si>
    <t>Disjuntor 3P - 10 a 50A - PADRÃO DIN</t>
  </si>
  <si>
    <t>170900</t>
  </si>
  <si>
    <t>Disjuntor 3P - 125A a 225A - PADRÃO DIN</t>
  </si>
  <si>
    <t>170894</t>
  </si>
  <si>
    <t>170895</t>
  </si>
  <si>
    <t>170896</t>
  </si>
  <si>
    <t>170393</t>
  </si>
  <si>
    <t>Disjuntor 3P - 63 a 100A - PADRÃO DIN</t>
  </si>
  <si>
    <t>170897</t>
  </si>
  <si>
    <t>170898</t>
  </si>
  <si>
    <t>170899</t>
  </si>
  <si>
    <t>170922</t>
  </si>
  <si>
    <t>170923</t>
  </si>
  <si>
    <t>170914</t>
  </si>
  <si>
    <t>170915</t>
  </si>
  <si>
    <t>170916</t>
  </si>
  <si>
    <t>170917</t>
  </si>
  <si>
    <t>170918</t>
  </si>
  <si>
    <t>170919</t>
  </si>
  <si>
    <t>170920</t>
  </si>
  <si>
    <t>170921</t>
  </si>
  <si>
    <t>170901</t>
  </si>
  <si>
    <t>170902</t>
  </si>
  <si>
    <t>170903</t>
  </si>
  <si>
    <t>170904</t>
  </si>
  <si>
    <t>170905</t>
  </si>
  <si>
    <t>170907</t>
  </si>
  <si>
    <t>Condulete de aluminio tipo T 1"</t>
  </si>
  <si>
    <t>170908</t>
  </si>
  <si>
    <t>170906</t>
  </si>
  <si>
    <t>170909</t>
  </si>
  <si>
    <t>170910</t>
  </si>
  <si>
    <t>170911</t>
  </si>
  <si>
    <t>170912</t>
  </si>
  <si>
    <t>170913</t>
  </si>
  <si>
    <t>170924</t>
  </si>
  <si>
    <t>170925</t>
  </si>
  <si>
    <t>170926</t>
  </si>
  <si>
    <t>170927</t>
  </si>
  <si>
    <t>170928</t>
  </si>
  <si>
    <t>170929</t>
  </si>
  <si>
    <t>170930</t>
  </si>
  <si>
    <t>170931</t>
  </si>
  <si>
    <t>171019</t>
  </si>
  <si>
    <t>171018</t>
  </si>
  <si>
    <t>171017</t>
  </si>
  <si>
    <t>171091</t>
  </si>
  <si>
    <t>171021</t>
  </si>
  <si>
    <t>171020</t>
  </si>
  <si>
    <t>171022</t>
  </si>
  <si>
    <t>171092</t>
  </si>
  <si>
    <t>170932</t>
  </si>
  <si>
    <t>170631</t>
  </si>
  <si>
    <t>Eletroduto PVC Rígido de 1 1/2"</t>
  </si>
  <si>
    <t>170632</t>
  </si>
  <si>
    <t>Eletroduto PVC Rígido de 1 1/4"</t>
  </si>
  <si>
    <t>170078</t>
  </si>
  <si>
    <t>Eletroduto PVC Rígido de 1"</t>
  </si>
  <si>
    <t>170075</t>
  </si>
  <si>
    <t>Eletroduto PVC Rígido de 1/2"</t>
  </si>
  <si>
    <t>170074</t>
  </si>
  <si>
    <t>Eletroduto PVC Rígido de 2 1/2"</t>
  </si>
  <si>
    <t>170630</t>
  </si>
  <si>
    <t>Eletroduto PVC Rígido de 2"</t>
  </si>
  <si>
    <t>170077</t>
  </si>
  <si>
    <t>Eletroduto PVC Rígido de 3"</t>
  </si>
  <si>
    <t>170076</t>
  </si>
  <si>
    <t>Eletroduto PVC Rígido de 3/4"</t>
  </si>
  <si>
    <t>170727</t>
  </si>
  <si>
    <t>Eletroduto PVC Rígido de 4"</t>
  </si>
  <si>
    <t>170947</t>
  </si>
  <si>
    <t>170944</t>
  </si>
  <si>
    <t>170945</t>
  </si>
  <si>
    <t>170742</t>
  </si>
  <si>
    <t>170298</t>
  </si>
  <si>
    <t>170743</t>
  </si>
  <si>
    <t>170418</t>
  </si>
  <si>
    <t>170744</t>
  </si>
  <si>
    <t>170317</t>
  </si>
  <si>
    <t>170745</t>
  </si>
  <si>
    <t>170318</t>
  </si>
  <si>
    <t>170746</t>
  </si>
  <si>
    <t>170319</t>
  </si>
  <si>
    <t>170747</t>
  </si>
  <si>
    <t>170320</t>
  </si>
  <si>
    <t>170748</t>
  </si>
  <si>
    <t>170358</t>
  </si>
  <si>
    <t>170749</t>
  </si>
  <si>
    <t>170359</t>
  </si>
  <si>
    <t>170750</t>
  </si>
  <si>
    <t>170360</t>
  </si>
  <si>
    <t>170751</t>
  </si>
  <si>
    <t>170361</t>
  </si>
  <si>
    <t>170933</t>
  </si>
  <si>
    <t>171269</t>
  </si>
  <si>
    <t>170934</t>
  </si>
  <si>
    <t>170935</t>
  </si>
  <si>
    <t>170936</t>
  </si>
  <si>
    <t>170937</t>
  </si>
  <si>
    <t>171270</t>
  </si>
  <si>
    <t>171271</t>
  </si>
  <si>
    <t>171272</t>
  </si>
  <si>
    <t>171273</t>
  </si>
  <si>
    <t>171274</t>
  </si>
  <si>
    <t>171275</t>
  </si>
  <si>
    <t>170938</t>
  </si>
  <si>
    <t>170939</t>
  </si>
  <si>
    <t>170940</t>
  </si>
  <si>
    <t>170941</t>
  </si>
  <si>
    <t>170942</t>
  </si>
  <si>
    <t>170943</t>
  </si>
  <si>
    <t>171519</t>
  </si>
  <si>
    <t>171521</t>
  </si>
  <si>
    <t>170961</t>
  </si>
  <si>
    <t>170333</t>
  </si>
  <si>
    <t>170332</t>
  </si>
  <si>
    <t>170337</t>
  </si>
  <si>
    <t>170964</t>
  </si>
  <si>
    <t>170336</t>
  </si>
  <si>
    <t>170334</t>
  </si>
  <si>
    <t>170335</t>
  </si>
  <si>
    <t>170963</t>
  </si>
  <si>
    <t>170338</t>
  </si>
  <si>
    <t>171418</t>
  </si>
  <si>
    <t>170960</t>
  </si>
  <si>
    <t>170309</t>
  </si>
  <si>
    <t>170701</t>
  </si>
  <si>
    <t>170081</t>
  </si>
  <si>
    <t>170398</t>
  </si>
  <si>
    <t>170692</t>
  </si>
  <si>
    <t>170962</t>
  </si>
  <si>
    <t>171491</t>
  </si>
  <si>
    <t>170952</t>
  </si>
  <si>
    <t>170948</t>
  </si>
  <si>
    <t>170950</t>
  </si>
  <si>
    <t>170951</t>
  </si>
  <si>
    <t>170949</t>
  </si>
  <si>
    <t>170953</t>
  </si>
  <si>
    <t>170958</t>
  </si>
  <si>
    <t>170959</t>
  </si>
  <si>
    <t>170339</t>
  </si>
  <si>
    <t>171523</t>
  </si>
  <si>
    <t>170955</t>
  </si>
  <si>
    <t>170956</t>
  </si>
  <si>
    <t>171522</t>
  </si>
  <si>
    <t>171520</t>
  </si>
  <si>
    <t>170371</t>
  </si>
  <si>
    <t>170372</t>
  </si>
  <si>
    <t>170993</t>
  </si>
  <si>
    <t>171527</t>
  </si>
  <si>
    <t>171528</t>
  </si>
  <si>
    <t>170997</t>
  </si>
  <si>
    <t>170998</t>
  </si>
  <si>
    <t>170999</t>
  </si>
  <si>
    <t>171000</t>
  </si>
  <si>
    <t>171002</t>
  </si>
  <si>
    <t>171003</t>
  </si>
  <si>
    <t>171004</t>
  </si>
  <si>
    <t>171007</t>
  </si>
  <si>
    <t>171005</t>
  </si>
  <si>
    <t>171006</t>
  </si>
  <si>
    <t>171010</t>
  </si>
  <si>
    <t>171008</t>
  </si>
  <si>
    <t>171009</t>
  </si>
  <si>
    <t>171011</t>
  </si>
  <si>
    <t>171012</t>
  </si>
  <si>
    <t>170978</t>
  </si>
  <si>
    <t>170977</t>
  </si>
  <si>
    <t>170979</t>
  </si>
  <si>
    <t>170981</t>
  </si>
  <si>
    <t>170980</t>
  </si>
  <si>
    <t>170982</t>
  </si>
  <si>
    <t>170983</t>
  </si>
  <si>
    <t>170984</t>
  </si>
  <si>
    <t>Luminária  tipo arandela</t>
  </si>
  <si>
    <t>170985</t>
  </si>
  <si>
    <t>170992</t>
  </si>
  <si>
    <t>170976</t>
  </si>
  <si>
    <t>171013</t>
  </si>
  <si>
    <t>171014</t>
  </si>
  <si>
    <t>171015</t>
  </si>
  <si>
    <t>171016</t>
  </si>
  <si>
    <t>170236</t>
  </si>
  <si>
    <t>170237</t>
  </si>
  <si>
    <t>171529</t>
  </si>
  <si>
    <t>171530</t>
  </si>
  <si>
    <t>170778</t>
  </si>
  <si>
    <t>170780</t>
  </si>
  <si>
    <t>170779</t>
  </si>
  <si>
    <t>170781</t>
  </si>
  <si>
    <t>171531</t>
  </si>
  <si>
    <t>171532</t>
  </si>
  <si>
    <t>170583</t>
  </si>
  <si>
    <t>Luminaria tipo globo c/ lamp. fluorescente</t>
  </si>
  <si>
    <t>170345</t>
  </si>
  <si>
    <t>Luminaria tipo prato c/ lamp. Fluorescente (s/fiaçao)</t>
  </si>
  <si>
    <t>171282</t>
  </si>
  <si>
    <t>170988</t>
  </si>
  <si>
    <t>170990</t>
  </si>
  <si>
    <t>170991</t>
  </si>
  <si>
    <t>170989</t>
  </si>
  <si>
    <t>170965</t>
  </si>
  <si>
    <t>170966</t>
  </si>
  <si>
    <t>170967</t>
  </si>
  <si>
    <t>170968</t>
  </si>
  <si>
    <t>170970</t>
  </si>
  <si>
    <t>170973</t>
  </si>
  <si>
    <t>170969</t>
  </si>
  <si>
    <t>170971</t>
  </si>
  <si>
    <t>170972</t>
  </si>
  <si>
    <t>170974</t>
  </si>
  <si>
    <t>170975</t>
  </si>
  <si>
    <t>170987</t>
  </si>
  <si>
    <t>170470</t>
  </si>
  <si>
    <t>171039</t>
  </si>
  <si>
    <t>171040</t>
  </si>
  <si>
    <t>171041</t>
  </si>
  <si>
    <t>171042</t>
  </si>
  <si>
    <t>171043</t>
  </si>
  <si>
    <t>170381</t>
  </si>
  <si>
    <t>170382</t>
  </si>
  <si>
    <t>171037</t>
  </si>
  <si>
    <t>171038</t>
  </si>
  <si>
    <t>171036</t>
  </si>
  <si>
    <t>170512</t>
  </si>
  <si>
    <t>Gerador 111/101Kva -60Hz -220/127V com acessórios</t>
  </si>
  <si>
    <t>170510</t>
  </si>
  <si>
    <t>170511</t>
  </si>
  <si>
    <t>Gerador 83/75Kva-60hz-220/127V com acessórios</t>
  </si>
  <si>
    <t>171468</t>
  </si>
  <si>
    <t>171469</t>
  </si>
  <si>
    <t>170380</t>
  </si>
  <si>
    <t>170415</t>
  </si>
  <si>
    <t>171028</t>
  </si>
  <si>
    <t>170378</t>
  </si>
  <si>
    <t>170656</t>
  </si>
  <si>
    <t>170624</t>
  </si>
  <si>
    <t>171029</t>
  </si>
  <si>
    <t>171030</t>
  </si>
  <si>
    <t>171031</t>
  </si>
  <si>
    <t>171033</t>
  </si>
  <si>
    <t>171032</t>
  </si>
  <si>
    <t>170384</t>
  </si>
  <si>
    <t>171502</t>
  </si>
  <si>
    <t>170625</t>
  </si>
  <si>
    <t>Poste em fo.go. h=11m (incl.base concr.ciclópico)</t>
  </si>
  <si>
    <t>171034</t>
  </si>
  <si>
    <t>Proteção contra surto Classe II,1P,20KA,175V</t>
  </si>
  <si>
    <t>170694</t>
  </si>
  <si>
    <t>170695</t>
  </si>
  <si>
    <t>171395</t>
  </si>
  <si>
    <t>170677</t>
  </si>
  <si>
    <t>170693</t>
  </si>
  <si>
    <t>170354</t>
  </si>
  <si>
    <t>170356</t>
  </si>
  <si>
    <t>170357</t>
  </si>
  <si>
    <t>170684</t>
  </si>
  <si>
    <t>171410</t>
  </si>
  <si>
    <t>170383</t>
  </si>
  <si>
    <t>171127</t>
  </si>
  <si>
    <t>171128</t>
  </si>
  <si>
    <t>171129</t>
  </si>
  <si>
    <t>171130</t>
  </si>
  <si>
    <t>171132</t>
  </si>
  <si>
    <t>171135</t>
  </si>
  <si>
    <t>171131</t>
  </si>
  <si>
    <t>171133</t>
  </si>
  <si>
    <t>171134</t>
  </si>
  <si>
    <t>171136</t>
  </si>
  <si>
    <t>171118</t>
  </si>
  <si>
    <t>171121</t>
  </si>
  <si>
    <t>171124</t>
  </si>
  <si>
    <t>171119</t>
  </si>
  <si>
    <t>171120</t>
  </si>
  <si>
    <t>171122</t>
  </si>
  <si>
    <t>171123</t>
  </si>
  <si>
    <t>171125</t>
  </si>
  <si>
    <t>171107</t>
  </si>
  <si>
    <t>171108</t>
  </si>
  <si>
    <t>171116</t>
  </si>
  <si>
    <t>171109</t>
  </si>
  <si>
    <t>171110</t>
  </si>
  <si>
    <t>171111</t>
  </si>
  <si>
    <t>171117</t>
  </si>
  <si>
    <t>171112</t>
  </si>
  <si>
    <t>171113</t>
  </si>
  <si>
    <t>171114</t>
  </si>
  <si>
    <t>171263</t>
  </si>
  <si>
    <t>171261</t>
  </si>
  <si>
    <t>171262</t>
  </si>
  <si>
    <t>171264</t>
  </si>
  <si>
    <t>171265</t>
  </si>
  <si>
    <t>171266</t>
  </si>
  <si>
    <t>171267</t>
  </si>
  <si>
    <t>171093</t>
  </si>
  <si>
    <t>171268</t>
  </si>
  <si>
    <t>171094</t>
  </si>
  <si>
    <t>171024</t>
  </si>
  <si>
    <t>171025</t>
  </si>
  <si>
    <t>171023</t>
  </si>
  <si>
    <t>171097</t>
  </si>
  <si>
    <t>171103</t>
  </si>
  <si>
    <t>171098</t>
  </si>
  <si>
    <t>171096</t>
  </si>
  <si>
    <t>171100</t>
  </si>
  <si>
    <t>171101</t>
  </si>
  <si>
    <t>171099</t>
  </si>
  <si>
    <t>171102</t>
  </si>
  <si>
    <t>171104</t>
  </si>
  <si>
    <t>171105</t>
  </si>
  <si>
    <t>171106</t>
  </si>
  <si>
    <t>171044</t>
  </si>
  <si>
    <t>171045</t>
  </si>
  <si>
    <t>171046</t>
  </si>
  <si>
    <t>171047</t>
  </si>
  <si>
    <t>171048</t>
  </si>
  <si>
    <t>171050</t>
  </si>
  <si>
    <t>171049</t>
  </si>
  <si>
    <t>171051</t>
  </si>
  <si>
    <t>171052</t>
  </si>
  <si>
    <t>171053</t>
  </si>
  <si>
    <t>171054</t>
  </si>
  <si>
    <t>171055</t>
  </si>
  <si>
    <t>171057</t>
  </si>
  <si>
    <t>171056</t>
  </si>
  <si>
    <t>171059</t>
  </si>
  <si>
    <t>171058</t>
  </si>
  <si>
    <t>171060</t>
  </si>
  <si>
    <t>171061</t>
  </si>
  <si>
    <t>171062</t>
  </si>
  <si>
    <t>171063</t>
  </si>
  <si>
    <t>171064</t>
  </si>
  <si>
    <t>171065</t>
  </si>
  <si>
    <t>171066</t>
  </si>
  <si>
    <t>171067</t>
  </si>
  <si>
    <t>171068</t>
  </si>
  <si>
    <t>171069</t>
  </si>
  <si>
    <t>171070</t>
  </si>
  <si>
    <t>171073</t>
  </si>
  <si>
    <t>171074</t>
  </si>
  <si>
    <t>171075</t>
  </si>
  <si>
    <t>171076</t>
  </si>
  <si>
    <t>171077</t>
  </si>
  <si>
    <t>171078</t>
  </si>
  <si>
    <t>171072</t>
  </si>
  <si>
    <t>171071</t>
  </si>
  <si>
    <t>171079</t>
  </si>
  <si>
    <t>171080</t>
  </si>
  <si>
    <t>171081</t>
  </si>
  <si>
    <t>171083</t>
  </si>
  <si>
    <t>171137</t>
  </si>
  <si>
    <t>171138</t>
  </si>
  <si>
    <t>171139</t>
  </si>
  <si>
    <t>171140</t>
  </si>
  <si>
    <t>171141</t>
  </si>
  <si>
    <t>171142</t>
  </si>
  <si>
    <t>171143</t>
  </si>
  <si>
    <t>171144</t>
  </si>
  <si>
    <t>171411</t>
  </si>
  <si>
    <t>171145</t>
  </si>
  <si>
    <t>171146</t>
  </si>
  <si>
    <t>171147</t>
  </si>
  <si>
    <t>171300</t>
  </si>
  <si>
    <t>171301</t>
  </si>
  <si>
    <t>171303</t>
  </si>
  <si>
    <t>171305</t>
  </si>
  <si>
    <t>171306</t>
  </si>
  <si>
    <t>171304</t>
  </si>
  <si>
    <t>171455</t>
  </si>
  <si>
    <t>171456</t>
  </si>
  <si>
    <t>171148</t>
  </si>
  <si>
    <t>171149</t>
  </si>
  <si>
    <t>171276</t>
  </si>
  <si>
    <t>171152</t>
  </si>
  <si>
    <t>171153</t>
  </si>
  <si>
    <t>171154</t>
  </si>
  <si>
    <t>171155</t>
  </si>
  <si>
    <t>171156</t>
  </si>
  <si>
    <t>171157</t>
  </si>
  <si>
    <t>171158</t>
  </si>
  <si>
    <t>171496</t>
  </si>
  <si>
    <t>171346</t>
  </si>
  <si>
    <t>171347</t>
  </si>
  <si>
    <t>171345</t>
  </si>
  <si>
    <t>171344</t>
  </si>
  <si>
    <t>171343</t>
  </si>
  <si>
    <t>171412</t>
  </si>
  <si>
    <t>171414</t>
  </si>
  <si>
    <t>171159</t>
  </si>
  <si>
    <t>171160</t>
  </si>
  <si>
    <t>171163</t>
  </si>
  <si>
    <t>171164</t>
  </si>
  <si>
    <t>171165</t>
  </si>
  <si>
    <t>171161</t>
  </si>
  <si>
    <t>171166</t>
  </si>
  <si>
    <t>171167</t>
  </si>
  <si>
    <t>171168</t>
  </si>
  <si>
    <t>171173</t>
  </si>
  <si>
    <t>171174</t>
  </si>
  <si>
    <t>171175</t>
  </si>
  <si>
    <t>171176</t>
  </si>
  <si>
    <t>171177</t>
  </si>
  <si>
    <t>171340</t>
  </si>
  <si>
    <t>171339</t>
  </si>
  <si>
    <t>171341</t>
  </si>
  <si>
    <t>171342</t>
  </si>
  <si>
    <t>171409</t>
  </si>
  <si>
    <t>171406</t>
  </si>
  <si>
    <t>171408</t>
  </si>
  <si>
    <t>171405</t>
  </si>
  <si>
    <t>171407</t>
  </si>
  <si>
    <t>171299</t>
  </si>
  <si>
    <t>171419</t>
  </si>
  <si>
    <t>171413</t>
  </si>
  <si>
    <t>171415</t>
  </si>
  <si>
    <t>211193</t>
  </si>
  <si>
    <t>211194</t>
  </si>
  <si>
    <t>211195</t>
  </si>
  <si>
    <t>211197</t>
  </si>
  <si>
    <t>211198</t>
  </si>
  <si>
    <t>211199</t>
  </si>
  <si>
    <t>211200</t>
  </si>
  <si>
    <t>211196</t>
  </si>
  <si>
    <t>211205</t>
  </si>
  <si>
    <t>211206</t>
  </si>
  <si>
    <t>211207</t>
  </si>
  <si>
    <t>211208</t>
  </si>
  <si>
    <t>211209</t>
  </si>
  <si>
    <t>211210</t>
  </si>
  <si>
    <t>211211</t>
  </si>
  <si>
    <t>211204</t>
  </si>
  <si>
    <t>171180</t>
  </si>
  <si>
    <t>211213</t>
  </si>
  <si>
    <t>211214</t>
  </si>
  <si>
    <t>170690</t>
  </si>
  <si>
    <t>170683</t>
  </si>
  <si>
    <t>170689</t>
  </si>
  <si>
    <t>170682</t>
  </si>
  <si>
    <t>210083</t>
  </si>
  <si>
    <t>171184</t>
  </si>
  <si>
    <t>171183</t>
  </si>
  <si>
    <t>171181</t>
  </si>
  <si>
    <t>171182</t>
  </si>
  <si>
    <t>211201</t>
  </si>
  <si>
    <t>171186</t>
  </si>
  <si>
    <t>171187</t>
  </si>
  <si>
    <t>210079</t>
  </si>
  <si>
    <t>171188</t>
  </si>
  <si>
    <t>171189</t>
  </si>
  <si>
    <t>Patch cable M8V cat 5e 1,5m</t>
  </si>
  <si>
    <t>171190</t>
  </si>
  <si>
    <t>Patch cable M8V cat 6e 1,5m</t>
  </si>
  <si>
    <t>171191</t>
  </si>
  <si>
    <t>Patch panel 24 portas cat 5e</t>
  </si>
  <si>
    <t>171192</t>
  </si>
  <si>
    <t>Patch panel 24 portas cat 6e</t>
  </si>
  <si>
    <t>211035</t>
  </si>
  <si>
    <t>171178</t>
  </si>
  <si>
    <t>Rack de 19" 05 U/A</t>
  </si>
  <si>
    <t>171526</t>
  </si>
  <si>
    <t>171524</t>
  </si>
  <si>
    <t>171525</t>
  </si>
  <si>
    <t>171179</t>
  </si>
  <si>
    <t>Rack de 24" 05 U/A</t>
  </si>
  <si>
    <t>171185</t>
  </si>
  <si>
    <t>231335</t>
  </si>
  <si>
    <t>231084</t>
  </si>
  <si>
    <t>231085</t>
  </si>
  <si>
    <t>231086</t>
  </si>
  <si>
    <t>230262</t>
  </si>
  <si>
    <t>230846</t>
  </si>
  <si>
    <t>231308</t>
  </si>
  <si>
    <t>Aparelho Air-Split -  9.000 BTU's - Inverter</t>
  </si>
  <si>
    <t>231309</t>
  </si>
  <si>
    <t>Aparelho Air-Split - 12.000 BTU's - Inverter</t>
  </si>
  <si>
    <t>231310</t>
  </si>
  <si>
    <t>Aparelho Air-Split - 18.000 BTU's - Inverter</t>
  </si>
  <si>
    <t>231311</t>
  </si>
  <si>
    <t>Aparelho Air-Split - 24.000 BTU's - Inverter</t>
  </si>
  <si>
    <t>231312</t>
  </si>
  <si>
    <t>Aparelho Air-Split - 30.000 BTU's - Inverter</t>
  </si>
  <si>
    <t>231313</t>
  </si>
  <si>
    <t>Aparelho Air-Split - 36.000 BTU's - Inverter</t>
  </si>
  <si>
    <t>231314</t>
  </si>
  <si>
    <t>Aparelho Air-Split - 48.000 BTU's - Inverter</t>
  </si>
  <si>
    <t>231315</t>
  </si>
  <si>
    <t>Aparelho Air-Split - 60.000 BTU's - Inverter</t>
  </si>
  <si>
    <t>231316</t>
  </si>
  <si>
    <t>Aparelho Air-Split - 80.000 BTU's - Inverter</t>
  </si>
  <si>
    <t>180639</t>
  </si>
  <si>
    <t>180487</t>
  </si>
  <si>
    <t>180299</t>
  </si>
  <si>
    <t>180798</t>
  </si>
  <si>
    <t>180802</t>
  </si>
  <si>
    <t>180799</t>
  </si>
  <si>
    <t>180803</t>
  </si>
  <si>
    <t>180800</t>
  </si>
  <si>
    <t>180801</t>
  </si>
  <si>
    <t>180440</t>
  </si>
  <si>
    <t>180444</t>
  </si>
  <si>
    <t>180441</t>
  </si>
  <si>
    <t>180443</t>
  </si>
  <si>
    <t>180442</t>
  </si>
  <si>
    <t>180804</t>
  </si>
  <si>
    <t>Registro de gaveta c/ canopla 2"</t>
  </si>
  <si>
    <t>180503</t>
  </si>
  <si>
    <t>180095</t>
  </si>
  <si>
    <t>180211</t>
  </si>
  <si>
    <t>180504</t>
  </si>
  <si>
    <t>180445</t>
  </si>
  <si>
    <t>180446</t>
  </si>
  <si>
    <t>180447</t>
  </si>
  <si>
    <t>180493</t>
  </si>
  <si>
    <t>180494</t>
  </si>
  <si>
    <t>180488</t>
  </si>
  <si>
    <t>180838</t>
  </si>
  <si>
    <t>180839</t>
  </si>
  <si>
    <t>180840</t>
  </si>
  <si>
    <t>180461</t>
  </si>
  <si>
    <t>Reservatório em polietileno de 1.000 L</t>
  </si>
  <si>
    <t>180836</t>
  </si>
  <si>
    <t>Reservatório em polietileno de 1.500 L</t>
  </si>
  <si>
    <t>181504</t>
  </si>
  <si>
    <t>Reservatório em polietileno de 3.000 L</t>
  </si>
  <si>
    <t>180837</t>
  </si>
  <si>
    <t>Reservatório em polietileno de 5.000 L</t>
  </si>
  <si>
    <t>180460</t>
  </si>
  <si>
    <t>Reservatório em polietileno de 500 L</t>
  </si>
  <si>
    <t>180844</t>
  </si>
  <si>
    <t>180108</t>
  </si>
  <si>
    <t>180107</t>
  </si>
  <si>
    <t>180106</t>
  </si>
  <si>
    <t>180422</t>
  </si>
  <si>
    <t>180423</t>
  </si>
  <si>
    <t>180424</t>
  </si>
  <si>
    <t>180425</t>
  </si>
  <si>
    <t>180699</t>
  </si>
  <si>
    <t>180700</t>
  </si>
  <si>
    <t>180448</t>
  </si>
  <si>
    <t>180449</t>
  </si>
  <si>
    <t>180450</t>
  </si>
  <si>
    <t>180451</t>
  </si>
  <si>
    <t>180452</t>
  </si>
  <si>
    <t>180453</t>
  </si>
  <si>
    <t>180773</t>
  </si>
  <si>
    <t>180774</t>
  </si>
  <si>
    <t>180775</t>
  </si>
  <si>
    <t>180776</t>
  </si>
  <si>
    <t>180777</t>
  </si>
  <si>
    <t>180454</t>
  </si>
  <si>
    <t>180455</t>
  </si>
  <si>
    <t>180456</t>
  </si>
  <si>
    <t>180457</t>
  </si>
  <si>
    <t>180458</t>
  </si>
  <si>
    <t>180459</t>
  </si>
  <si>
    <t>180239</t>
  </si>
  <si>
    <t>180238</t>
  </si>
  <si>
    <t>180237</t>
  </si>
  <si>
    <t>181404</t>
  </si>
  <si>
    <t>181403</t>
  </si>
  <si>
    <t>180236</t>
  </si>
  <si>
    <t>180235</t>
  </si>
  <si>
    <t>181514</t>
  </si>
  <si>
    <t>181515</t>
  </si>
  <si>
    <t>181516</t>
  </si>
  <si>
    <t>181517</t>
  </si>
  <si>
    <t>181518</t>
  </si>
  <si>
    <t>180230</t>
  </si>
  <si>
    <t>180231</t>
  </si>
  <si>
    <t>180232</t>
  </si>
  <si>
    <t>180233</t>
  </si>
  <si>
    <t>180234</t>
  </si>
  <si>
    <t>181513</t>
  </si>
  <si>
    <t>181396</t>
  </si>
  <si>
    <t>Joelho/Cotovelo 45° PVC JS - 20mm (LH)</t>
  </si>
  <si>
    <t>181397</t>
  </si>
  <si>
    <t>Joelho/Cotovelo 45° PVC JS - 40mm (LH)</t>
  </si>
  <si>
    <t>181398</t>
  </si>
  <si>
    <t>Joelho/Cotovelo 45° PVC JS - 60mm (LH)</t>
  </si>
  <si>
    <t>180225</t>
  </si>
  <si>
    <t>180224</t>
  </si>
  <si>
    <t>180223</t>
  </si>
  <si>
    <t>180222</t>
  </si>
  <si>
    <t>180426</t>
  </si>
  <si>
    <t>180427</t>
  </si>
  <si>
    <t>180428</t>
  </si>
  <si>
    <t>180429</t>
  </si>
  <si>
    <t>180430</t>
  </si>
  <si>
    <t>180431</t>
  </si>
  <si>
    <t>180432</t>
  </si>
  <si>
    <t>180221</t>
  </si>
  <si>
    <t>180220</t>
  </si>
  <si>
    <t>181402</t>
  </si>
  <si>
    <t>180219</t>
  </si>
  <si>
    <t>180218</t>
  </si>
  <si>
    <t>180229</t>
  </si>
  <si>
    <t>180228</t>
  </si>
  <si>
    <t>181399</t>
  </si>
  <si>
    <t>180227</t>
  </si>
  <si>
    <t>180226</t>
  </si>
  <si>
    <t>181400</t>
  </si>
  <si>
    <t>180433</t>
  </si>
  <si>
    <t>180434</t>
  </si>
  <si>
    <t>180435</t>
  </si>
  <si>
    <t>180436</t>
  </si>
  <si>
    <t>180437</t>
  </si>
  <si>
    <t>180438</t>
  </si>
  <si>
    <t>180439</t>
  </si>
  <si>
    <t>Tê em PVC - JS - 75mm-LH</t>
  </si>
  <si>
    <t>181169</t>
  </si>
  <si>
    <t>181401</t>
  </si>
  <si>
    <t>181170</t>
  </si>
  <si>
    <t>181610</t>
  </si>
  <si>
    <t>181611</t>
  </si>
  <si>
    <t>181612</t>
  </si>
  <si>
    <t>181613</t>
  </si>
  <si>
    <t>181614</t>
  </si>
  <si>
    <t>181615</t>
  </si>
  <si>
    <t>181616</t>
  </si>
  <si>
    <t>181617</t>
  </si>
  <si>
    <t>181618</t>
  </si>
  <si>
    <t>181619</t>
  </si>
  <si>
    <t>181620</t>
  </si>
  <si>
    <t>181621</t>
  </si>
  <si>
    <t>181622</t>
  </si>
  <si>
    <t>181623</t>
  </si>
  <si>
    <t>181624</t>
  </si>
  <si>
    <t>181625</t>
  </si>
  <si>
    <t>181626</t>
  </si>
  <si>
    <t>181627</t>
  </si>
  <si>
    <t>181628</t>
  </si>
  <si>
    <t>181630</t>
  </si>
  <si>
    <t>181629</t>
  </si>
  <si>
    <t>181631</t>
  </si>
  <si>
    <t>181632</t>
  </si>
  <si>
    <t>181633</t>
  </si>
  <si>
    <t>181634</t>
  </si>
  <si>
    <t>181636</t>
  </si>
  <si>
    <t>181637</t>
  </si>
  <si>
    <t>181638</t>
  </si>
  <si>
    <t>181639</t>
  </si>
  <si>
    <t>181635</t>
  </si>
  <si>
    <t>181640</t>
  </si>
  <si>
    <t>181641</t>
  </si>
  <si>
    <t>181642</t>
  </si>
  <si>
    <t>181643</t>
  </si>
  <si>
    <t>181644</t>
  </si>
  <si>
    <t>181645</t>
  </si>
  <si>
    <t>181646</t>
  </si>
  <si>
    <t>181647</t>
  </si>
  <si>
    <t>181648</t>
  </si>
  <si>
    <t>181649</t>
  </si>
  <si>
    <t>181650</t>
  </si>
  <si>
    <t>181651</t>
  </si>
  <si>
    <t>181652</t>
  </si>
  <si>
    <t>181653</t>
  </si>
  <si>
    <t>180244</t>
  </si>
  <si>
    <t>180243</t>
  </si>
  <si>
    <t>180242</t>
  </si>
  <si>
    <t>180241</t>
  </si>
  <si>
    <t>180240</t>
  </si>
  <si>
    <t>180471</t>
  </si>
  <si>
    <t>180472</t>
  </si>
  <si>
    <t>180473</t>
  </si>
  <si>
    <t>180474</t>
  </si>
  <si>
    <t>180248</t>
  </si>
  <si>
    <t>180247</t>
  </si>
  <si>
    <t>180250</t>
  </si>
  <si>
    <t>180246</t>
  </si>
  <si>
    <t>180249</t>
  </si>
  <si>
    <t>180245</t>
  </si>
  <si>
    <t>181527</t>
  </si>
  <si>
    <t>180260</t>
  </si>
  <si>
    <t>180259</t>
  </si>
  <si>
    <t>180258</t>
  </si>
  <si>
    <t>180257</t>
  </si>
  <si>
    <t>180255</t>
  </si>
  <si>
    <t>180256</t>
  </si>
  <si>
    <t>180254</t>
  </si>
  <si>
    <t>180475</t>
  </si>
  <si>
    <t>180476</t>
  </si>
  <si>
    <t>180477</t>
  </si>
  <si>
    <t>180478</t>
  </si>
  <si>
    <t>180253</t>
  </si>
  <si>
    <t>180252</t>
  </si>
  <si>
    <t>180251</t>
  </si>
  <si>
    <t>180513</t>
  </si>
  <si>
    <t>180520</t>
  </si>
  <si>
    <t>180709</t>
  </si>
  <si>
    <t>180592</t>
  </si>
  <si>
    <t>180315</t>
  </si>
  <si>
    <t>180722</t>
  </si>
  <si>
    <t>180723</t>
  </si>
  <si>
    <t>180724</t>
  </si>
  <si>
    <t>180719</t>
  </si>
  <si>
    <t>180720</t>
  </si>
  <si>
    <t>180721</t>
  </si>
  <si>
    <t>181487</t>
  </si>
  <si>
    <t>181479</t>
  </si>
  <si>
    <t>181480</t>
  </si>
  <si>
    <t>180502</t>
  </si>
  <si>
    <t>181481</t>
  </si>
  <si>
    <t>180385</t>
  </si>
  <si>
    <t>181484</t>
  </si>
  <si>
    <t>181483</t>
  </si>
  <si>
    <t>181485</t>
  </si>
  <si>
    <t>181486</t>
  </si>
  <si>
    <t>181475</t>
  </si>
  <si>
    <t>181476</t>
  </si>
  <si>
    <t>181477</t>
  </si>
  <si>
    <t>181478</t>
  </si>
  <si>
    <t>200635</t>
  </si>
  <si>
    <t>201281</t>
  </si>
  <si>
    <t>201326</t>
  </si>
  <si>
    <t>201328</t>
  </si>
  <si>
    <t>201507</t>
  </si>
  <si>
    <t>201509</t>
  </si>
  <si>
    <t>201325</t>
  </si>
  <si>
    <t>201327</t>
  </si>
  <si>
    <t>200661</t>
  </si>
  <si>
    <t>201279</t>
  </si>
  <si>
    <t>201280</t>
  </si>
  <si>
    <t>200832</t>
  </si>
  <si>
    <t>201277</t>
  </si>
  <si>
    <t>201278</t>
  </si>
  <si>
    <t>201275</t>
  </si>
  <si>
    <t>201276</t>
  </si>
  <si>
    <t>201454</t>
  </si>
  <si>
    <t>201460</t>
  </si>
  <si>
    <t>Barra antipânico simples</t>
  </si>
  <si>
    <t>191522</t>
  </si>
  <si>
    <t>191523</t>
  </si>
  <si>
    <t>190793</t>
  </si>
  <si>
    <t>191514</t>
  </si>
  <si>
    <t>190806</t>
  </si>
  <si>
    <t>190807</t>
  </si>
  <si>
    <t>190303</t>
  </si>
  <si>
    <t>190610</t>
  </si>
  <si>
    <t>190609</t>
  </si>
  <si>
    <t>190090</t>
  </si>
  <si>
    <t>191498</t>
  </si>
  <si>
    <t>190716</t>
  </si>
  <si>
    <t>190529</t>
  </si>
  <si>
    <t>190789</t>
  </si>
  <si>
    <t>190089</t>
  </si>
  <si>
    <t>190096</t>
  </si>
  <si>
    <t>190224</t>
  </si>
  <si>
    <t>190231</t>
  </si>
  <si>
    <t>190099</t>
  </si>
  <si>
    <t>190218</t>
  </si>
  <si>
    <t>190647</t>
  </si>
  <si>
    <t>190787</t>
  </si>
  <si>
    <t>190788</t>
  </si>
  <si>
    <t>191513</t>
  </si>
  <si>
    <t>190691</t>
  </si>
  <si>
    <t>190791</t>
  </si>
  <si>
    <t>190790</t>
  </si>
  <si>
    <t>190792</t>
  </si>
  <si>
    <t>191521</t>
  </si>
  <si>
    <t>191520</t>
  </si>
  <si>
    <t>190531</t>
  </si>
  <si>
    <t>190092</t>
  </si>
  <si>
    <t>190375</t>
  </si>
  <si>
    <t>190304</t>
  </si>
  <si>
    <t>190232</t>
  </si>
  <si>
    <t>191089</t>
  </si>
  <si>
    <t>190539</t>
  </si>
  <si>
    <t>190401</t>
  </si>
  <si>
    <t>190636</t>
  </si>
  <si>
    <t>190238</t>
  </si>
  <si>
    <t>190101</t>
  </si>
  <si>
    <t>190088</t>
  </si>
  <si>
    <t>190797</t>
  </si>
  <si>
    <t>190796</t>
  </si>
  <si>
    <t>190795</t>
  </si>
  <si>
    <t>190084</t>
  </si>
  <si>
    <t>190835</t>
  </si>
  <si>
    <t>190794</t>
  </si>
  <si>
    <t>190848</t>
  </si>
  <si>
    <t>190849</t>
  </si>
  <si>
    <t>190851</t>
  </si>
  <si>
    <t>191374</t>
  </si>
  <si>
    <t>190852</t>
  </si>
  <si>
    <t>190085</t>
  </si>
  <si>
    <t>190376</t>
  </si>
  <si>
    <t>191515</t>
  </si>
  <si>
    <t>190097</t>
  </si>
  <si>
    <t>191274</t>
  </si>
  <si>
    <t>191519</t>
  </si>
  <si>
    <t>191517</t>
  </si>
  <si>
    <t>191518</t>
  </si>
  <si>
    <t>190098</t>
  </si>
  <si>
    <t>191516</t>
  </si>
  <si>
    <t>190230</t>
  </si>
  <si>
    <t>190616</t>
  </si>
  <si>
    <t>240244</t>
  </si>
  <si>
    <t>240814</t>
  </si>
  <si>
    <t>240815</t>
  </si>
  <si>
    <t>240618</t>
  </si>
  <si>
    <t>240617</t>
  </si>
  <si>
    <t>241320</t>
  </si>
  <si>
    <t>241470</t>
  </si>
  <si>
    <t>241318</t>
  </si>
  <si>
    <t>Placa de inauguração  em aço inox/letras bx. relevo- (40 x 30cm)</t>
  </si>
  <si>
    <t>241468</t>
  </si>
  <si>
    <t>240843</t>
  </si>
  <si>
    <t>241467</t>
  </si>
  <si>
    <t>250669</t>
  </si>
  <si>
    <t>250500</t>
  </si>
  <si>
    <t>250530</t>
  </si>
  <si>
    <t>250553</t>
  </si>
  <si>
    <t>250535</t>
  </si>
  <si>
    <t>250545</t>
  </si>
  <si>
    <t>250637</t>
  </si>
  <si>
    <t>250638</t>
  </si>
  <si>
    <t>250532</t>
  </si>
  <si>
    <t>250312</t>
  </si>
  <si>
    <t>250534</t>
  </si>
  <si>
    <t>250533</t>
  </si>
  <si>
    <t>250523</t>
  </si>
  <si>
    <t>251520</t>
  </si>
  <si>
    <t>250582</t>
  </si>
  <si>
    <t>250640</t>
  </si>
  <si>
    <t>250547</t>
  </si>
  <si>
    <t>252010</t>
  </si>
  <si>
    <t>Bate maca em PVC tipo corrimão (incluindo capa, estrutura de suporte e fixação e acabamento)</t>
  </si>
  <si>
    <t>252011</t>
  </si>
  <si>
    <t>Bate maca em PVC tipo chapado (incluindo capa, estrutura de suporte e fixação e acabamento)</t>
  </si>
  <si>
    <t>252012</t>
  </si>
  <si>
    <t>Piso em manta vinílica homogênea com espessura de 2,00 mm (incluindo rodapé e regularização da base)</t>
  </si>
  <si>
    <t>252013</t>
  </si>
  <si>
    <t>Piso condutivo em manta vinílica homogênea com espessura de 2,20 mm (incluindo rodapé e regularização da base)</t>
  </si>
  <si>
    <t>250648</t>
  </si>
  <si>
    <t>250462</t>
  </si>
  <si>
    <t>250595</t>
  </si>
  <si>
    <t>250463</t>
  </si>
  <si>
    <t>250643</t>
  </si>
  <si>
    <t>250769</t>
  </si>
  <si>
    <t>250173</t>
  </si>
  <si>
    <t>250265</t>
  </si>
  <si>
    <t>250264</t>
  </si>
  <si>
    <t>250610</t>
  </si>
  <si>
    <t>250120</t>
  </si>
  <si>
    <t>250602</t>
  </si>
  <si>
    <t>250671</t>
  </si>
  <si>
    <t>250594</t>
  </si>
  <si>
    <t>250646</t>
  </si>
  <si>
    <t>250685</t>
  </si>
  <si>
    <t>250512</t>
  </si>
  <si>
    <t>250686</t>
  </si>
  <si>
    <t>250717</t>
  </si>
  <si>
    <t>250546</t>
  </si>
  <si>
    <t>250670</t>
  </si>
  <si>
    <t>250658</t>
  </si>
  <si>
    <t>250603</t>
  </si>
  <si>
    <t>250672</t>
  </si>
  <si>
    <t>250611</t>
  </si>
  <si>
    <t>250086</t>
  </si>
  <si>
    <t>251463</t>
  </si>
  <si>
    <t>250537</t>
  </si>
  <si>
    <t>251216</t>
  </si>
  <si>
    <t>250410</t>
  </si>
  <si>
    <t>250109</t>
  </si>
  <si>
    <t>251027</t>
  </si>
  <si>
    <t>251508</t>
  </si>
  <si>
    <t>250585</t>
  </si>
  <si>
    <t>251511</t>
  </si>
  <si>
    <t>Lixeira em madeira c/ estrutura tubular em aço</t>
  </si>
  <si>
    <t>251510</t>
  </si>
  <si>
    <t>251499</t>
  </si>
  <si>
    <t>251321</t>
  </si>
  <si>
    <t>250612</t>
  </si>
  <si>
    <t>251293</t>
  </si>
  <si>
    <t>250239</t>
  </si>
  <si>
    <t>251530</t>
  </si>
  <si>
    <t>250732</t>
  </si>
  <si>
    <t>260765</t>
  </si>
  <si>
    <t>260728</t>
  </si>
  <si>
    <t>Bloco de concreto intertravado e=8cm (incl. colchao de areia e rejuntamento)</t>
  </si>
  <si>
    <t>261471</t>
  </si>
  <si>
    <t>260664</t>
  </si>
  <si>
    <t>260663</t>
  </si>
  <si>
    <t>260662</t>
  </si>
  <si>
    <t>261526</t>
  </si>
  <si>
    <t>260311</t>
  </si>
  <si>
    <t>260278</t>
  </si>
  <si>
    <t>260188</t>
  </si>
  <si>
    <t>260522</t>
  </si>
  <si>
    <t>Meio-fio em concreto nas dimensões 0,15m x 0,12m- c/ lâmina d'água</t>
  </si>
  <si>
    <t>260519</t>
  </si>
  <si>
    <t>Meio-fio em concreto nas dimensões 0,15mx0,12m  sem lâmina d'água</t>
  </si>
  <si>
    <t>260523</t>
  </si>
  <si>
    <t>Meio-fio em concreto nas dimensões 0,30m x 0,12m - com lâmina d'água</t>
  </si>
  <si>
    <t>260520</t>
  </si>
  <si>
    <t>Meio-fio em concreto nas dimensões 0,30m x 0,12m - sem lâmina d'água</t>
  </si>
  <si>
    <t>260651</t>
  </si>
  <si>
    <t>260213</t>
  </si>
  <si>
    <t>260652</t>
  </si>
  <si>
    <t>260666</t>
  </si>
  <si>
    <t>260168</t>
  </si>
  <si>
    <t>260698</t>
  </si>
  <si>
    <t>260203</t>
  </si>
  <si>
    <t>260850</t>
  </si>
  <si>
    <t>260761</t>
  </si>
  <si>
    <t>271323</t>
  </si>
  <si>
    <t>270590</t>
  </si>
  <si>
    <t>270591</t>
  </si>
  <si>
    <t>270166</t>
  </si>
  <si>
    <t>270220</t>
  </si>
  <si>
    <t>270167</t>
  </si>
  <si>
    <t>270633</t>
  </si>
  <si>
    <t>270768</t>
  </si>
  <si>
    <t>271322</t>
  </si>
  <si>
    <t>MUNICÍPIO: SOURE/PA</t>
  </si>
  <si>
    <t>REFERÊNCIA: MARÇO/2021</t>
  </si>
  <si>
    <t xml:space="preserve">PisoTátil direcional na cor amarelo 25x25 premoldado </t>
  </si>
  <si>
    <t>TOTAL SEM B.D.I.</t>
  </si>
  <si>
    <t>DATA DO ORÇAMENTO: 17/04/2021</t>
  </si>
  <si>
    <t>PREFEITURA MUNICIPAL DE SOURE</t>
  </si>
  <si>
    <t>OBJETO:  CONSTRUÇÃO DE QUADRA DE AREIA (17.00 X 40.00) NO MUNICIPIO DE SOURE.</t>
  </si>
  <si>
    <t>CONSTRUÇÃO DE QUADRA DE AREIA (17.00 X 40.00) NO MUNICIPIO DE SOURE.</t>
  </si>
  <si>
    <t xml:space="preserve">Aterro c/ material fora da obra, incl. Apiloamento </t>
  </si>
  <si>
    <t>PREFEITURA MUNICPAL DE SOURE</t>
  </si>
  <si>
    <t>SECRETARIA DE TRANSPORTES, OBRAS E SERVIÇOS PÚBLICOS</t>
  </si>
  <si>
    <t>6.2.1</t>
  </si>
  <si>
    <t>TOTAL GERAL</t>
  </si>
  <si>
    <t>Aterro manual de valas com solo argilo-arenoso e compactação mecanizado</t>
  </si>
  <si>
    <t xml:space="preserve">PARCIAIS ACUMULADAS </t>
  </si>
  <si>
    <t>2.1</t>
  </si>
  <si>
    <t>ADMINISTRAÇÃO</t>
  </si>
  <si>
    <t>CPU 01</t>
  </si>
  <si>
    <t>Administração local</t>
  </si>
  <si>
    <t>COMPOSIÇÕES DE CUSTO UNITÁRIO</t>
  </si>
  <si>
    <t>C 01</t>
  </si>
  <si>
    <t>UNIDADE:</t>
  </si>
  <si>
    <t xml:space="preserve">Un </t>
  </si>
  <si>
    <t>CÓDIGO</t>
  </si>
  <si>
    <t>FONTE</t>
  </si>
  <si>
    <t>TIPO</t>
  </si>
  <si>
    <t xml:space="preserve">UN </t>
  </si>
  <si>
    <t>COEFICIENTE</t>
  </si>
  <si>
    <t>CUSTO UNITÁRIO (R$)</t>
  </si>
  <si>
    <t>TOTAL (R$)</t>
  </si>
  <si>
    <t>SEDOP</t>
  </si>
  <si>
    <t>CA</t>
  </si>
  <si>
    <t>Engenheiro civil de obra junior</t>
  </si>
  <si>
    <t>Encarregado geral de obras com encargos complementares</t>
  </si>
  <si>
    <t>CUSTO TOTAL DO ITEM S/ BDI</t>
  </si>
  <si>
    <t>C 02</t>
  </si>
  <si>
    <t>D00154</t>
  </si>
  <si>
    <t>I</t>
  </si>
  <si>
    <t>Trave metálica p/ futebol de salão</t>
  </si>
  <si>
    <t>D00153</t>
  </si>
  <si>
    <t>Poste metálico p/ rede de vôlei</t>
  </si>
  <si>
    <t>Esquipamentos para quadra</t>
  </si>
  <si>
    <t>Tubo Fº Gº 3" (ESTRUTURA PARA TELA)</t>
  </si>
  <si>
    <t>CPU 02</t>
  </si>
  <si>
    <t>7.1</t>
  </si>
  <si>
    <t>7.1.2</t>
  </si>
  <si>
    <t>10.1</t>
  </si>
  <si>
    <t>COD. SEDOP MAR/21</t>
  </si>
  <si>
    <t>Alvenaria tijolo de barro a singelo (contenção de aterro e colchão de areia)</t>
  </si>
  <si>
    <t>Alvenaria tijolo de barro a cutelo (muro)</t>
  </si>
  <si>
    <t xml:space="preserve">Concreto armado Fck=18 MPA com forma aparente - 1 reaproveitamento (incl. lançamento e adensamento) - (pilares e </t>
  </si>
  <si>
    <t>Fundação corrida - alicerce</t>
  </si>
  <si>
    <t>Concretagem de vigas baldrane, FCK 30 MPA, com uso de jerica lançamento, adensamdento e acabamento.</t>
  </si>
  <si>
    <t>Licenças e taxas da obra</t>
  </si>
  <si>
    <t>Eletroduto de F°G° de 1" com costura e rebarbas removidas, tipo semi-pesado, com luva, conforme NBR 13057</t>
  </si>
  <si>
    <t>DUTO DE POLIETILENO DE ALTA DENDIDADE (PEAD), SEÇÃO CIRCULAR, COM CORRUGAÇÃO HELICOIDAL D=50MM (2") COM FIO GUIA DE ACO GALVANIZADO.</t>
  </si>
  <si>
    <t>11.4</t>
  </si>
  <si>
    <t>11.6</t>
  </si>
  <si>
    <t>11.7</t>
  </si>
  <si>
    <t>11.8</t>
  </si>
  <si>
    <t>COD. FONTE</t>
  </si>
  <si>
    <t>CPU01</t>
  </si>
  <si>
    <t>SINAPI</t>
  </si>
  <si>
    <t>CPU02</t>
  </si>
  <si>
    <t>ENDEREÇO: 4ª RUA ENTRE 7ª e 8ª RUA - BAIRRO NOVO</t>
  </si>
  <si>
    <t>TOTAL BDI 28,82%</t>
  </si>
  <si>
    <t>TOTAL SIMPLES C/ BDI</t>
  </si>
  <si>
    <t>TOTAL ACUMULADO C/ BDI</t>
  </si>
  <si>
    <t>TOTAL DA OBRA COM BDI 28,82%</t>
  </si>
  <si>
    <t>TOTAL COM BDI 28,82%</t>
  </si>
  <si>
    <t>LIMPEZA DE CONTRAPISO COM VASSOURA A SECO. AF_04/2019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</si>
</sst>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_(* #,##0.00_);_(* \(#,##0.00\);_(* &quot;-&quot;??_);_(@_)"/>
    <numFmt numFmtId="168" formatCode="000000"/>
    <numFmt numFmtId="169" formatCode="_-[$R$-416]\ * #,##0.00_-;\-[$R$-416]\ * #,##0.00_-;_-[$R$-416]\ * &quot;-&quot;??_-;_-@_-"/>
    <numFmt numFmtId="170" formatCode="_ * #,##0.00_ ;_ * \-#,##0.00_ ;_ * &quot;-&quot;??_ ;_ @_ "/>
    <numFmt numFmtId="171" formatCode="#,##0.0000_);\(#,##0.0000\)"/>
    <numFmt numFmtId="172" formatCode="#,##0.00_);\(#,##0.00\)"/>
  </numFmts>
  <fonts count="4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  <charset val="204"/>
    </font>
    <font>
      <sz val="12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color indexed="8"/>
      <name val="Arial Narrow"/>
      <family val="2"/>
    </font>
    <font>
      <sz val="11"/>
      <color indexed="12"/>
      <name val="Arial"/>
      <family val="2"/>
    </font>
    <font>
      <sz val="9"/>
      <name val="Courier New"/>
      <family val="3"/>
    </font>
    <font>
      <sz val="16"/>
      <name val="Arial"/>
      <family val="2"/>
    </font>
    <font>
      <i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name val="Calibri"/>
      <family val="2"/>
      <charset val="204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sz val="12"/>
      <name val="Ariaç"/>
    </font>
    <font>
      <b/>
      <sz val="12"/>
      <color rgb="FF000000"/>
      <name val="Ariaç"/>
    </font>
    <font>
      <b/>
      <sz val="12"/>
      <name val="Ariaç"/>
    </font>
    <font>
      <sz val="12"/>
      <name val="Tahoma"/>
      <family val="2"/>
    </font>
    <font>
      <sz val="12"/>
      <color rgb="FFFF0000"/>
      <name val="Arial"/>
      <family val="2"/>
    </font>
    <font>
      <sz val="12"/>
      <name val="Calibri"/>
      <family val="2"/>
    </font>
    <font>
      <u/>
      <sz val="12"/>
      <name val="Arial"/>
      <family val="2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name val="Calibri"/>
      <family val="2"/>
    </font>
    <font>
      <u/>
      <sz val="12"/>
      <color rgb="FF000000"/>
      <name val="Calibri"/>
      <family val="2"/>
      <charset val="204"/>
    </font>
    <font>
      <b/>
      <u/>
      <sz val="12"/>
      <name val="Arial"/>
      <family val="2"/>
    </font>
    <font>
      <b/>
      <u/>
      <sz val="12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2" fillId="0" borderId="0"/>
    <xf numFmtId="0" fontId="10" fillId="0" borderId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ill="0" applyBorder="0" applyAlignment="0" applyProtection="0"/>
    <xf numFmtId="0" fontId="20" fillId="0" borderId="0"/>
    <xf numFmtId="9" fontId="3" fillId="0" borderId="0" applyFont="0" applyFill="0" applyBorder="0" applyAlignment="0" applyProtection="0"/>
    <xf numFmtId="166" fontId="10" fillId="0" borderId="0" applyFill="0" applyBorder="0" applyAlignment="0" applyProtection="0"/>
    <xf numFmtId="9" fontId="10" fillId="0" borderId="0" quotePrefix="1" applyFont="0" applyFill="0" applyBorder="0" applyAlignment="0">
      <protection locked="0"/>
    </xf>
    <xf numFmtId="0" fontId="30" fillId="0" borderId="0"/>
    <xf numFmtId="43" fontId="3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</cellStyleXfs>
  <cellXfs count="590">
    <xf numFmtId="0" fontId="0" fillId="0" borderId="0" xfId="0"/>
    <xf numFmtId="0" fontId="10" fillId="0" borderId="0" xfId="2"/>
    <xf numFmtId="0" fontId="14" fillId="0" borderId="0" xfId="2" applyFont="1" applyAlignment="1">
      <alignment horizontal="left"/>
    </xf>
    <xf numFmtId="0" fontId="15" fillId="0" borderId="0" xfId="2" applyFont="1" applyBorder="1" applyAlignment="1">
      <alignment horizontal="left"/>
    </xf>
    <xf numFmtId="0" fontId="10" fillId="0" borderId="0" xfId="2" applyBorder="1"/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6" fillId="0" borderId="0" xfId="2" applyFont="1" applyAlignment="1">
      <alignment horizontal="center" vertical="center"/>
    </xf>
    <xf numFmtId="0" fontId="10" fillId="0" borderId="0" xfId="3" applyNumberFormat="1" applyFill="1" applyBorder="1" applyAlignment="1" applyProtection="1">
      <alignment horizontal="center"/>
    </xf>
    <xf numFmtId="0" fontId="18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9" fillId="0" borderId="0" xfId="2" applyFont="1" applyFill="1" applyAlignment="1">
      <alignment horizontal="right" vertical="center"/>
    </xf>
    <xf numFmtId="0" fontId="15" fillId="0" borderId="0" xfId="2" applyFont="1" applyAlignment="1">
      <alignment vertical="center"/>
    </xf>
    <xf numFmtId="0" fontId="10" fillId="0" borderId="0" xfId="2" applyAlignment="1">
      <alignment vertical="center"/>
    </xf>
    <xf numFmtId="0" fontId="11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wrapText="1"/>
    </xf>
    <xf numFmtId="0" fontId="10" fillId="0" borderId="0" xfId="2" applyFont="1" applyFill="1"/>
    <xf numFmtId="0" fontId="11" fillId="0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wrapText="1"/>
    </xf>
    <xf numFmtId="0" fontId="10" fillId="0" borderId="0" xfId="2" applyFont="1" applyFill="1" applyAlignment="1">
      <alignment vertical="center"/>
    </xf>
    <xf numFmtId="0" fontId="10" fillId="0" borderId="0" xfId="2" applyFont="1" applyAlignment="1">
      <alignment horizontal="center"/>
    </xf>
    <xf numFmtId="0" fontId="11" fillId="0" borderId="0" xfId="6" applyNumberFormat="1" applyFont="1" applyFill="1" applyBorder="1" applyAlignment="1">
      <alignment horizontal="center"/>
    </xf>
    <xf numFmtId="0" fontId="21" fillId="0" borderId="0" xfId="6" applyFont="1" applyFill="1"/>
    <xf numFmtId="0" fontId="21" fillId="0" borderId="0" xfId="6" applyFont="1" applyFill="1" applyBorder="1"/>
    <xf numFmtId="0" fontId="21" fillId="0" borderId="0" xfId="6" applyFont="1" applyFill="1" applyAlignment="1">
      <alignment horizontal="center"/>
    </xf>
    <xf numFmtId="0" fontId="8" fillId="0" borderId="0" xfId="6" applyNumberFormat="1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0" xfId="6" applyFont="1" applyBorder="1" applyAlignment="1">
      <alignment horizontal="center" vertical="top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vertical="center" wrapText="1"/>
    </xf>
    <xf numFmtId="0" fontId="23" fillId="0" borderId="2" xfId="1" applyFont="1" applyBorder="1" applyAlignment="1">
      <alignment horizontal="center" vertical="center"/>
    </xf>
    <xf numFmtId="0" fontId="13" fillId="7" borderId="5" xfId="2" applyFont="1" applyFill="1" applyBorder="1" applyAlignment="1">
      <alignment horizontal="left"/>
    </xf>
    <xf numFmtId="0" fontId="13" fillId="7" borderId="7" xfId="2" applyFont="1" applyFill="1" applyBorder="1" applyAlignment="1">
      <alignment horizontal="left"/>
    </xf>
    <xf numFmtId="0" fontId="17" fillId="0" borderId="0" xfId="2" applyFont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10" fillId="0" borderId="0" xfId="2" applyBorder="1" applyAlignment="1">
      <alignment vertical="center"/>
    </xf>
    <xf numFmtId="0" fontId="10" fillId="0" borderId="0" xfId="2" applyFont="1" applyBorder="1"/>
    <xf numFmtId="0" fontId="6" fillId="0" borderId="17" xfId="1" applyFont="1" applyBorder="1" applyAlignment="1">
      <alignment horizontal="left" vertical="center"/>
    </xf>
    <xf numFmtId="0" fontId="28" fillId="5" borderId="16" xfId="1" applyFont="1" applyFill="1" applyBorder="1" applyAlignment="1">
      <alignment horizontal="left" vertical="center"/>
    </xf>
    <xf numFmtId="0" fontId="13" fillId="9" borderId="5" xfId="2" applyFont="1" applyFill="1" applyBorder="1" applyAlignment="1">
      <alignment horizontal="left"/>
    </xf>
    <xf numFmtId="0" fontId="13" fillId="9" borderId="7" xfId="2" applyFont="1" applyFill="1" applyBorder="1" applyAlignment="1">
      <alignment horizontal="left"/>
    </xf>
    <xf numFmtId="0" fontId="10" fillId="10" borderId="0" xfId="2" applyFill="1"/>
    <xf numFmtId="0" fontId="4" fillId="0" borderId="0" xfId="6" applyFont="1" applyFill="1" applyBorder="1" applyAlignment="1">
      <alignment horizontal="right" vertical="center"/>
    </xf>
    <xf numFmtId="10" fontId="8" fillId="0" borderId="0" xfId="6" applyNumberFormat="1" applyFont="1" applyFill="1" applyBorder="1" applyAlignment="1">
      <alignment horizontal="center" vertical="center"/>
    </xf>
    <xf numFmtId="165" fontId="8" fillId="0" borderId="0" xfId="12" applyNumberFormat="1" applyFont="1" applyFill="1" applyBorder="1" applyAlignment="1" applyProtection="1">
      <alignment horizontal="center" vertical="center"/>
    </xf>
    <xf numFmtId="9" fontId="22" fillId="0" borderId="0" xfId="6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/>
    <xf numFmtId="0" fontId="12" fillId="0" borderId="7" xfId="2" applyFont="1" applyFill="1" applyBorder="1" applyAlignment="1"/>
    <xf numFmtId="0" fontId="13" fillId="3" borderId="7" xfId="2" applyFont="1" applyFill="1" applyBorder="1" applyAlignment="1"/>
    <xf numFmtId="0" fontId="12" fillId="5" borderId="5" xfId="2" applyFont="1" applyFill="1" applyBorder="1" applyAlignment="1"/>
    <xf numFmtId="0" fontId="12" fillId="5" borderId="7" xfId="2" applyFont="1" applyFill="1" applyBorder="1" applyAlignment="1"/>
    <xf numFmtId="165" fontId="14" fillId="11" borderId="12" xfId="5" applyNumberFormat="1" applyFont="1" applyFill="1" applyBorder="1" applyAlignment="1" applyProtection="1">
      <alignment vertical="center"/>
    </xf>
    <xf numFmtId="0" fontId="11" fillId="0" borderId="0" xfId="2" applyFont="1" applyAlignment="1">
      <alignment horizontal="center" vertical="center" wrapText="1"/>
    </xf>
    <xf numFmtId="0" fontId="10" fillId="0" borderId="0" xfId="2" applyAlignment="1">
      <alignment vertical="center" wrapText="1"/>
    </xf>
    <xf numFmtId="0" fontId="12" fillId="0" borderId="6" xfId="2" applyFont="1" applyFill="1" applyBorder="1" applyAlignment="1"/>
    <xf numFmtId="0" fontId="12" fillId="0" borderId="7" xfId="2" applyFont="1" applyFill="1" applyBorder="1" applyAlignment="1">
      <alignment vertical="center" wrapText="1"/>
    </xf>
    <xf numFmtId="0" fontId="12" fillId="0" borderId="5" xfId="2" applyFont="1" applyFill="1" applyBorder="1" applyAlignment="1">
      <alignment vertical="center"/>
    </xf>
    <xf numFmtId="0" fontId="12" fillId="7" borderId="5" xfId="2" applyFont="1" applyFill="1" applyBorder="1" applyAlignment="1">
      <alignment horizontal="left"/>
    </xf>
    <xf numFmtId="0" fontId="11" fillId="0" borderId="0" xfId="2" applyFont="1" applyBorder="1" applyAlignment="1">
      <alignment horizontal="center"/>
    </xf>
    <xf numFmtId="0" fontId="10" fillId="0" borderId="0" xfId="2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11" fillId="0" borderId="0" xfId="2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wrapText="1"/>
    </xf>
    <xf numFmtId="0" fontId="10" fillId="0" borderId="0" xfId="2" applyFont="1" applyBorder="1" applyAlignment="1">
      <alignment wrapText="1"/>
    </xf>
    <xf numFmtId="0" fontId="10" fillId="0" borderId="0" xfId="2" applyFont="1" applyFill="1" applyBorder="1"/>
    <xf numFmtId="0" fontId="14" fillId="4" borderId="0" xfId="2" applyFont="1" applyFill="1" applyBorder="1" applyAlignment="1">
      <alignment horizontal="justify" vertical="center"/>
    </xf>
    <xf numFmtId="0" fontId="13" fillId="0" borderId="26" xfId="2" applyFont="1" applyFill="1" applyBorder="1" applyAlignment="1">
      <alignment horizontal="center" vertical="center"/>
    </xf>
    <xf numFmtId="164" fontId="12" fillId="4" borderId="29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30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31" xfId="2" applyFont="1" applyFill="1" applyBorder="1" applyAlignment="1">
      <alignment horizontal="center" vertical="center"/>
    </xf>
    <xf numFmtId="0" fontId="12" fillId="0" borderId="32" xfId="2" applyFont="1" applyFill="1" applyBorder="1" applyAlignment="1">
      <alignment horizontal="center" vertical="center"/>
    </xf>
    <xf numFmtId="164" fontId="12" fillId="0" borderId="32" xfId="3" applyNumberFormat="1" applyFont="1" applyFill="1" applyBorder="1" applyAlignment="1" applyProtection="1">
      <alignment horizontal="center" vertical="center" wrapText="1"/>
      <protection hidden="1"/>
    </xf>
    <xf numFmtId="164" fontId="12" fillId="0" borderId="33" xfId="3" applyNumberFormat="1" applyFont="1" applyFill="1" applyBorder="1" applyAlignment="1" applyProtection="1">
      <alignment horizontal="center" vertical="center" wrapText="1"/>
      <protection hidden="1"/>
    </xf>
    <xf numFmtId="165" fontId="13" fillId="0" borderId="35" xfId="2" applyNumberFormat="1" applyFont="1" applyBorder="1" applyAlignment="1">
      <alignment vertical="center" wrapText="1"/>
    </xf>
    <xf numFmtId="10" fontId="13" fillId="0" borderId="36" xfId="2" applyNumberFormat="1" applyFont="1" applyBorder="1" applyAlignment="1">
      <alignment horizontal="center" vertical="center" wrapText="1"/>
    </xf>
    <xf numFmtId="0" fontId="13" fillId="6" borderId="39" xfId="2" applyFont="1" applyFill="1" applyBorder="1" applyAlignment="1">
      <alignment horizontal="center" vertical="center"/>
    </xf>
    <xf numFmtId="0" fontId="12" fillId="6" borderId="40" xfId="2" applyFont="1" applyFill="1" applyBorder="1" applyAlignment="1">
      <alignment horizontal="right" vertical="center"/>
    </xf>
    <xf numFmtId="165" fontId="12" fillId="6" borderId="41" xfId="2" applyNumberFormat="1" applyFont="1" applyFill="1" applyBorder="1" applyAlignment="1">
      <alignment vertical="center"/>
    </xf>
    <xf numFmtId="9" fontId="13" fillId="6" borderId="42" xfId="2" applyNumberFormat="1" applyFont="1" applyFill="1" applyBorder="1" applyAlignment="1">
      <alignment horizontal="center" vertical="center"/>
    </xf>
    <xf numFmtId="49" fontId="4" fillId="3" borderId="43" xfId="6" applyNumberFormat="1" applyFont="1" applyFill="1" applyBorder="1" applyAlignment="1">
      <alignment horizontal="center" vertical="center"/>
    </xf>
    <xf numFmtId="9" fontId="8" fillId="0" borderId="43" xfId="6" applyNumberFormat="1" applyFont="1" applyFill="1" applyBorder="1" applyAlignment="1">
      <alignment horizontal="center" vertical="center"/>
    </xf>
    <xf numFmtId="166" fontId="4" fillId="0" borderId="43" xfId="6" applyNumberFormat="1" applyFont="1" applyFill="1" applyBorder="1" applyAlignment="1">
      <alignment horizontal="center" vertical="center" wrapText="1"/>
    </xf>
    <xf numFmtId="44" fontId="4" fillId="0" borderId="43" xfId="12" applyNumberFormat="1" applyFont="1" applyFill="1" applyBorder="1" applyAlignment="1" applyProtection="1">
      <alignment horizontal="center" vertical="center"/>
    </xf>
    <xf numFmtId="0" fontId="8" fillId="0" borderId="25" xfId="6" applyNumberFormat="1" applyFont="1" applyBorder="1"/>
    <xf numFmtId="0" fontId="8" fillId="0" borderId="0" xfId="6" applyNumberFormat="1" applyFont="1" applyBorder="1"/>
    <xf numFmtId="0" fontId="4" fillId="0" borderId="0" xfId="6" applyNumberFormat="1" applyFont="1" applyFill="1" applyBorder="1" applyAlignment="1">
      <alignment horizontal="left" vertical="center"/>
    </xf>
    <xf numFmtId="0" fontId="14" fillId="4" borderId="43" xfId="2" applyNumberFormat="1" applyFont="1" applyFill="1" applyBorder="1" applyAlignment="1">
      <alignment horizontal="center"/>
    </xf>
    <xf numFmtId="164" fontId="14" fillId="12" borderId="43" xfId="4" applyNumberFormat="1" applyFont="1" applyFill="1" applyBorder="1" applyAlignment="1" applyProtection="1">
      <alignment horizontal="center"/>
    </xf>
    <xf numFmtId="0" fontId="14" fillId="4" borderId="25" xfId="2" applyFont="1" applyFill="1" applyBorder="1" applyAlignment="1">
      <alignment horizontal="center" vertical="center"/>
    </xf>
    <xf numFmtId="0" fontId="14" fillId="4" borderId="26" xfId="2" applyFont="1" applyFill="1" applyBorder="1" applyAlignment="1">
      <alignment horizontal="justify" vertical="center"/>
    </xf>
    <xf numFmtId="0" fontId="14" fillId="4" borderId="45" xfId="2" applyNumberFormat="1" applyFont="1" applyFill="1" applyBorder="1" applyAlignment="1">
      <alignment horizontal="center"/>
    </xf>
    <xf numFmtId="0" fontId="14" fillId="12" borderId="46" xfId="2" applyNumberFormat="1" applyFont="1" applyFill="1" applyBorder="1" applyAlignment="1">
      <alignment horizontal="left" wrapText="1"/>
    </xf>
    <xf numFmtId="164" fontId="14" fillId="12" borderId="46" xfId="5" applyNumberFormat="1" applyFont="1" applyFill="1" applyBorder="1" applyAlignment="1" applyProtection="1">
      <alignment wrapText="1"/>
    </xf>
    <xf numFmtId="10" fontId="14" fillId="12" borderId="47" xfId="4" applyNumberFormat="1" applyFont="1" applyFill="1" applyBorder="1" applyAlignment="1" applyProtection="1">
      <alignment horizontal="center"/>
    </xf>
    <xf numFmtId="10" fontId="14" fillId="11" borderId="49" xfId="4" applyNumberFormat="1" applyFont="1" applyFill="1" applyBorder="1" applyAlignment="1" applyProtection="1">
      <alignment horizontal="center"/>
    </xf>
    <xf numFmtId="2" fontId="8" fillId="0" borderId="27" xfId="1" applyNumberFormat="1" applyFont="1" applyBorder="1" applyAlignment="1">
      <alignment horizontal="center" vertical="center" wrapText="1"/>
    </xf>
    <xf numFmtId="44" fontId="26" fillId="0" borderId="27" xfId="1" applyNumberFormat="1" applyFont="1" applyBorder="1" applyAlignment="1">
      <alignment horizontal="center" vertical="center" wrapText="1"/>
    </xf>
    <xf numFmtId="44" fontId="6" fillId="0" borderId="14" xfId="1" applyNumberFormat="1" applyFont="1" applyBorder="1" applyAlignment="1">
      <alignment horizontal="center" vertical="center" wrapText="1"/>
    </xf>
    <xf numFmtId="2" fontId="8" fillId="0" borderId="55" xfId="1" applyNumberFormat="1" applyFont="1" applyBorder="1" applyAlignment="1">
      <alignment horizontal="center" vertical="center" wrapText="1"/>
    </xf>
    <xf numFmtId="44" fontId="6" fillId="0" borderId="56" xfId="1" applyNumberFormat="1" applyFont="1" applyBorder="1" applyAlignment="1">
      <alignment horizontal="center" vertical="center" wrapText="1"/>
    </xf>
    <xf numFmtId="44" fontId="32" fillId="0" borderId="14" xfId="1" applyNumberFormat="1" applyFont="1" applyBorder="1" applyAlignment="1">
      <alignment horizontal="center" vertical="center" wrapText="1"/>
    </xf>
    <xf numFmtId="44" fontId="6" fillId="0" borderId="14" xfId="1" applyNumberFormat="1" applyFont="1" applyFill="1" applyBorder="1" applyAlignment="1">
      <alignment horizontal="center" vertical="center" wrapText="1"/>
    </xf>
    <xf numFmtId="2" fontId="8" fillId="0" borderId="52" xfId="1" applyNumberFormat="1" applyFont="1" applyBorder="1" applyAlignment="1">
      <alignment horizontal="center" vertical="center" wrapText="1"/>
    </xf>
    <xf numFmtId="44" fontId="26" fillId="0" borderId="54" xfId="0" applyNumberFormat="1" applyFont="1" applyFill="1" applyBorder="1" applyAlignment="1">
      <alignment horizontal="center" vertical="center" wrapText="1"/>
    </xf>
    <xf numFmtId="0" fontId="14" fillId="0" borderId="55" xfId="2" applyNumberFormat="1" applyFont="1" applyFill="1" applyBorder="1" applyAlignment="1">
      <alignment horizontal="center"/>
    </xf>
    <xf numFmtId="165" fontId="14" fillId="0" borderId="55" xfId="5" applyNumberFormat="1" applyFont="1" applyFill="1" applyBorder="1" applyAlignment="1" applyProtection="1"/>
    <xf numFmtId="10" fontId="14" fillId="0" borderId="55" xfId="4" applyNumberFormat="1" applyFont="1" applyFill="1" applyBorder="1" applyAlignment="1" applyProtection="1">
      <alignment horizontal="center"/>
    </xf>
    <xf numFmtId="2" fontId="8" fillId="0" borderId="55" xfId="1" applyNumberFormat="1" applyFont="1" applyFill="1" applyBorder="1" applyAlignment="1">
      <alignment horizontal="center" vertical="center" wrapText="1"/>
    </xf>
    <xf numFmtId="44" fontId="6" fillId="0" borderId="56" xfId="1" applyNumberFormat="1" applyFont="1" applyFill="1" applyBorder="1" applyAlignment="1">
      <alignment horizontal="center" vertical="center" wrapText="1"/>
    </xf>
    <xf numFmtId="44" fontId="8" fillId="8" borderId="55" xfId="12" applyNumberFormat="1" applyFont="1" applyFill="1" applyBorder="1" applyAlignment="1" applyProtection="1">
      <alignment horizontal="center" vertical="center"/>
    </xf>
    <xf numFmtId="44" fontId="4" fillId="8" borderId="55" xfId="12" applyNumberFormat="1" applyFont="1" applyFill="1" applyBorder="1" applyAlignment="1" applyProtection="1">
      <alignment horizontal="center" vertical="center"/>
    </xf>
    <xf numFmtId="10" fontId="8" fillId="8" borderId="55" xfId="11" applyNumberFormat="1" applyFont="1" applyFill="1" applyBorder="1" applyAlignment="1">
      <alignment horizontal="center" vertical="center"/>
    </xf>
    <xf numFmtId="166" fontId="8" fillId="8" borderId="55" xfId="6" applyNumberFormat="1" applyFont="1" applyFill="1" applyBorder="1" applyAlignment="1">
      <alignment horizontal="center" vertical="center"/>
    </xf>
    <xf numFmtId="10" fontId="8" fillId="0" borderId="55" xfId="6" applyNumberFormat="1" applyFont="1" applyFill="1" applyBorder="1" applyAlignment="1">
      <alignment horizontal="center" vertical="center"/>
    </xf>
    <xf numFmtId="9" fontId="4" fillId="0" borderId="55" xfId="6" applyNumberFormat="1" applyFont="1" applyFill="1" applyBorder="1" applyAlignment="1">
      <alignment horizontal="center" vertical="center"/>
    </xf>
    <xf numFmtId="166" fontId="22" fillId="8" borderId="55" xfId="6" applyNumberFormat="1" applyFont="1" applyFill="1" applyBorder="1" applyAlignment="1">
      <alignment horizontal="center" vertical="center"/>
    </xf>
    <xf numFmtId="165" fontId="8" fillId="0" borderId="55" xfId="12" applyNumberFormat="1" applyFont="1" applyFill="1" applyBorder="1" applyAlignment="1" applyProtection="1">
      <alignment horizontal="center" vertical="center"/>
    </xf>
    <xf numFmtId="9" fontId="22" fillId="0" borderId="55" xfId="6" applyNumberFormat="1" applyFont="1" applyFill="1" applyBorder="1" applyAlignment="1">
      <alignment horizontal="center" vertical="center"/>
    </xf>
    <xf numFmtId="44" fontId="8" fillId="0" borderId="27" xfId="1" applyNumberFormat="1" applyFont="1" applyBorder="1" applyAlignment="1">
      <alignment horizontal="center" vertical="center" wrapText="1"/>
    </xf>
    <xf numFmtId="44" fontId="4" fillId="0" borderId="14" xfId="1" applyNumberFormat="1" applyFont="1" applyBorder="1" applyAlignment="1">
      <alignment horizontal="center" vertical="center" wrapText="1"/>
    </xf>
    <xf numFmtId="44" fontId="33" fillId="0" borderId="14" xfId="1" applyNumberFormat="1" applyFont="1" applyBorder="1" applyAlignment="1">
      <alignment horizontal="center" vertical="center" wrapText="1"/>
    </xf>
    <xf numFmtId="44" fontId="4" fillId="0" borderId="56" xfId="1" applyNumberFormat="1" applyFont="1" applyBorder="1" applyAlignment="1">
      <alignment horizontal="center" vertical="center" wrapText="1"/>
    </xf>
    <xf numFmtId="44" fontId="4" fillId="0" borderId="14" xfId="1" applyNumberFormat="1" applyFont="1" applyFill="1" applyBorder="1" applyAlignment="1">
      <alignment horizontal="center" vertical="center" wrapText="1"/>
    </xf>
    <xf numFmtId="44" fontId="28" fillId="0" borderId="14" xfId="1" applyNumberFormat="1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44" fontId="4" fillId="0" borderId="56" xfId="1" applyNumberFormat="1" applyFont="1" applyFill="1" applyBorder="1" applyAlignment="1">
      <alignment horizontal="center" vertical="center" wrapText="1"/>
    </xf>
    <xf numFmtId="2" fontId="31" fillId="0" borderId="55" xfId="1" applyNumberFormat="1" applyFont="1" applyBorder="1" applyAlignment="1">
      <alignment horizontal="center" vertical="center" wrapText="1"/>
    </xf>
    <xf numFmtId="2" fontId="31" fillId="10" borderId="55" xfId="1" applyNumberFormat="1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6" fillId="2" borderId="46" xfId="1" applyFont="1" applyFill="1" applyBorder="1" applyAlignment="1">
      <alignment horizontal="center" vertical="center" wrapText="1"/>
    </xf>
    <xf numFmtId="10" fontId="4" fillId="13" borderId="43" xfId="11" applyNumberFormat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26" fillId="0" borderId="0" xfId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6" fillId="0" borderId="16" xfId="1" applyFont="1" applyBorder="1" applyAlignment="1">
      <alignment horizontal="center" vertical="center" wrapText="1"/>
    </xf>
    <xf numFmtId="0" fontId="28" fillId="0" borderId="16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2" fontId="4" fillId="0" borderId="17" xfId="1" applyNumberFormat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  <xf numFmtId="2" fontId="8" fillId="5" borderId="17" xfId="1" applyNumberFormat="1" applyFont="1" applyFill="1" applyBorder="1" applyAlignment="1">
      <alignment horizontal="center" vertical="center" wrapText="1"/>
    </xf>
    <xf numFmtId="0" fontId="28" fillId="5" borderId="21" xfId="1" applyFont="1" applyFill="1" applyBorder="1" applyAlignment="1">
      <alignment horizontal="left" vertical="center" wrapText="1"/>
    </xf>
    <xf numFmtId="2" fontId="4" fillId="0" borderId="55" xfId="1" applyNumberFormat="1" applyFont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28" fillId="0" borderId="21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left" vertical="center" wrapText="1"/>
    </xf>
    <xf numFmtId="2" fontId="4" fillId="0" borderId="17" xfId="1" applyNumberFormat="1" applyFont="1" applyFill="1" applyBorder="1" applyAlignment="1">
      <alignment horizontal="left" vertical="center" wrapText="1"/>
    </xf>
    <xf numFmtId="0" fontId="26" fillId="0" borderId="0" xfId="1" applyFont="1" applyFill="1" applyAlignment="1">
      <alignment vertical="center" wrapText="1"/>
    </xf>
    <xf numFmtId="0" fontId="26" fillId="0" borderId="17" xfId="1" applyFont="1" applyFill="1" applyBorder="1" applyAlignment="1">
      <alignment horizontal="center" vertical="center" wrapText="1"/>
    </xf>
    <xf numFmtId="0" fontId="26" fillId="0" borderId="17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44" fontId="6" fillId="0" borderId="51" xfId="1" applyNumberFormat="1" applyFont="1" applyFill="1" applyBorder="1" applyAlignment="1">
      <alignment horizontal="center" vertical="center" wrapText="1"/>
    </xf>
    <xf numFmtId="2" fontId="8" fillId="0" borderId="50" xfId="1" applyNumberFormat="1" applyFont="1" applyFill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left" vertical="center" wrapText="1"/>
    </xf>
    <xf numFmtId="2" fontId="24" fillId="0" borderId="2" xfId="1" applyNumberFormat="1" applyFont="1" applyBorder="1" applyAlignment="1">
      <alignment horizontal="center" vertical="center" wrapText="1"/>
    </xf>
    <xf numFmtId="44" fontId="23" fillId="0" borderId="2" xfId="1" applyNumberFormat="1" applyFont="1" applyBorder="1" applyAlignment="1">
      <alignment horizontal="center" vertical="center" wrapText="1"/>
    </xf>
    <xf numFmtId="44" fontId="27" fillId="0" borderId="20" xfId="1" applyNumberFormat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0" xfId="1" applyNumberFormat="1" applyFont="1" applyAlignment="1">
      <alignment vertical="center" wrapText="1"/>
    </xf>
    <xf numFmtId="44" fontId="28" fillId="5" borderId="18" xfId="1" applyNumberFormat="1" applyFont="1" applyFill="1" applyBorder="1" applyAlignment="1">
      <alignment horizontal="center" vertical="center" wrapText="1"/>
    </xf>
    <xf numFmtId="0" fontId="28" fillId="0" borderId="15" xfId="1" applyNumberFormat="1" applyFont="1" applyBorder="1" applyAlignment="1">
      <alignment horizontal="center" vertical="center" wrapText="1"/>
    </xf>
    <xf numFmtId="0" fontId="28" fillId="0" borderId="15" xfId="1" applyFont="1" applyBorder="1" applyAlignment="1">
      <alignment horizontal="center" vertical="center" wrapText="1"/>
    </xf>
    <xf numFmtId="0" fontId="28" fillId="0" borderId="15" xfId="1" applyNumberFormat="1" applyFont="1" applyFill="1" applyBorder="1" applyAlignment="1">
      <alignment horizontal="center" vertical="center" wrapText="1"/>
    </xf>
    <xf numFmtId="0" fontId="28" fillId="0" borderId="15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35" fillId="0" borderId="15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37" fillId="0" borderId="0" xfId="1" applyFont="1" applyAlignment="1">
      <alignment vertical="center" wrapText="1"/>
    </xf>
    <xf numFmtId="0" fontId="35" fillId="0" borderId="15" xfId="1" applyNumberFormat="1" applyFont="1" applyBorder="1" applyAlignment="1">
      <alignment horizontal="center" vertical="center" wrapText="1"/>
    </xf>
    <xf numFmtId="0" fontId="35" fillId="0" borderId="19" xfId="1" applyNumberFormat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6" fillId="0" borderId="54" xfId="0" applyFont="1" applyFill="1" applyBorder="1" applyAlignment="1">
      <alignment horizontal="left" vertical="top" wrapText="1"/>
    </xf>
    <xf numFmtId="0" fontId="36" fillId="0" borderId="54" xfId="0" applyFont="1" applyFill="1" applyBorder="1" applyAlignment="1">
      <alignment horizontal="left" vertical="center" wrapText="1"/>
    </xf>
    <xf numFmtId="0" fontId="35" fillId="0" borderId="19" xfId="1" applyFont="1" applyBorder="1" applyAlignment="1">
      <alignment horizontal="center" vertical="center" wrapText="1"/>
    </xf>
    <xf numFmtId="44" fontId="26" fillId="0" borderId="1" xfId="1" applyNumberFormat="1" applyFont="1" applyBorder="1" applyAlignment="1">
      <alignment horizontal="center" vertical="center" wrapText="1"/>
    </xf>
    <xf numFmtId="0" fontId="35" fillId="0" borderId="15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 wrapText="1"/>
    </xf>
    <xf numFmtId="0" fontId="35" fillId="0" borderId="19" xfId="1" applyFont="1" applyFill="1" applyBorder="1" applyAlignment="1">
      <alignment horizontal="center" vertical="center" wrapText="1"/>
    </xf>
    <xf numFmtId="0" fontId="35" fillId="0" borderId="15" xfId="1" applyNumberFormat="1" applyFont="1" applyFill="1" applyBorder="1" applyAlignment="1">
      <alignment horizontal="center" vertical="center" wrapText="1"/>
    </xf>
    <xf numFmtId="0" fontId="35" fillId="0" borderId="19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35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vertical="center" wrapText="1"/>
    </xf>
    <xf numFmtId="0" fontId="26" fillId="0" borderId="17" xfId="1" quotePrefix="1" applyFont="1" applyFill="1" applyBorder="1" applyAlignment="1">
      <alignment horizontal="left" vertical="center" wrapText="1"/>
    </xf>
    <xf numFmtId="0" fontId="36" fillId="0" borderId="55" xfId="0" applyFont="1" applyFill="1" applyBorder="1" applyAlignment="1">
      <alignment horizontal="left" vertical="top" wrapText="1"/>
    </xf>
    <xf numFmtId="0" fontId="36" fillId="0" borderId="55" xfId="0" applyFont="1" applyFill="1" applyBorder="1" applyAlignment="1">
      <alignment horizontal="left" vertical="center" wrapText="1"/>
    </xf>
    <xf numFmtId="168" fontId="29" fillId="0" borderId="55" xfId="0" applyNumberFormat="1" applyFont="1" applyFill="1" applyBorder="1" applyAlignment="1">
      <alignment horizontal="center" vertical="top" shrinkToFit="1"/>
    </xf>
    <xf numFmtId="168" fontId="29" fillId="0" borderId="55" xfId="0" applyNumberFormat="1" applyFont="1" applyFill="1" applyBorder="1" applyAlignment="1">
      <alignment horizontal="center" vertical="center" shrinkToFit="1"/>
    </xf>
    <xf numFmtId="168" fontId="29" fillId="0" borderId="54" xfId="0" applyNumberFormat="1" applyFont="1" applyFill="1" applyBorder="1" applyAlignment="1">
      <alignment horizontal="center" vertical="top" shrinkToFit="1"/>
    </xf>
    <xf numFmtId="168" fontId="29" fillId="0" borderId="54" xfId="0" applyNumberFormat="1" applyFont="1" applyFill="1" applyBorder="1" applyAlignment="1">
      <alignment horizontal="center" vertical="center" shrinkToFit="1"/>
    </xf>
    <xf numFmtId="1" fontId="29" fillId="0" borderId="54" xfId="0" applyNumberFormat="1" applyFont="1" applyFill="1" applyBorder="1" applyAlignment="1">
      <alignment horizontal="center" vertical="top" shrinkToFit="1"/>
    </xf>
    <xf numFmtId="1" fontId="29" fillId="0" borderId="54" xfId="0" applyNumberFormat="1" applyFont="1" applyFill="1" applyBorder="1" applyAlignment="1">
      <alignment horizontal="center" vertical="center" shrinkToFit="1"/>
    </xf>
    <xf numFmtId="169" fontId="9" fillId="0" borderId="0" xfId="18" applyNumberFormat="1" applyFont="1" applyBorder="1" applyAlignment="1">
      <alignment vertical="center" wrapText="1"/>
    </xf>
    <xf numFmtId="169" fontId="7" fillId="0" borderId="0" xfId="18" applyNumberFormat="1" applyFont="1" applyBorder="1" applyAlignment="1">
      <alignment vertical="center" wrapText="1"/>
    </xf>
    <xf numFmtId="169" fontId="26" fillId="0" borderId="54" xfId="18" applyNumberFormat="1" applyFont="1" applyFill="1" applyBorder="1" applyAlignment="1">
      <alignment vertical="center" wrapText="1"/>
    </xf>
    <xf numFmtId="169" fontId="6" fillId="0" borderId="17" xfId="18" applyNumberFormat="1" applyFont="1" applyBorder="1" applyAlignment="1">
      <alignment vertical="center" wrapText="1"/>
    </xf>
    <xf numFmtId="169" fontId="29" fillId="0" borderId="55" xfId="18" applyNumberFormat="1" applyFont="1" applyFill="1" applyBorder="1" applyAlignment="1">
      <alignment vertical="top" shrinkToFit="1"/>
    </xf>
    <xf numFmtId="169" fontId="29" fillId="0" borderId="55" xfId="18" applyNumberFormat="1" applyFont="1" applyFill="1" applyBorder="1" applyAlignment="1">
      <alignment vertical="center" shrinkToFit="1"/>
    </xf>
    <xf numFmtId="169" fontId="29" fillId="0" borderId="54" xfId="18" applyNumberFormat="1" applyFont="1" applyFill="1" applyBorder="1" applyAlignment="1">
      <alignment vertical="top" shrinkToFit="1"/>
    </xf>
    <xf numFmtId="169" fontId="29" fillId="0" borderId="54" xfId="18" applyNumberFormat="1" applyFont="1" applyFill="1" applyBorder="1" applyAlignment="1">
      <alignment vertical="center" shrinkToFit="1"/>
    </xf>
    <xf numFmtId="169" fontId="26" fillId="5" borderId="17" xfId="18" applyNumberFormat="1" applyFont="1" applyFill="1" applyBorder="1" applyAlignment="1">
      <alignment vertical="center" wrapText="1"/>
    </xf>
    <xf numFmtId="169" fontId="6" fillId="0" borderId="17" xfId="18" applyNumberFormat="1" applyFont="1" applyFill="1" applyBorder="1" applyAlignment="1">
      <alignment vertical="center" wrapText="1"/>
    </xf>
    <xf numFmtId="169" fontId="4" fillId="0" borderId="17" xfId="18" applyNumberFormat="1" applyFont="1" applyFill="1" applyBorder="1" applyAlignment="1">
      <alignment vertical="center" wrapText="1"/>
    </xf>
    <xf numFmtId="169" fontId="23" fillId="0" borderId="2" xfId="18" applyNumberFormat="1" applyFont="1" applyBorder="1" applyAlignment="1">
      <alignment vertical="center" wrapText="1"/>
    </xf>
    <xf numFmtId="169" fontId="7" fillId="0" borderId="0" xfId="18" applyNumberFormat="1" applyFont="1" applyAlignment="1">
      <alignment vertical="center" wrapText="1"/>
    </xf>
    <xf numFmtId="169" fontId="29" fillId="0" borderId="54" xfId="18" applyNumberFormat="1" applyFont="1" applyFill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 wrapText="1"/>
    </xf>
    <xf numFmtId="0" fontId="28" fillId="5" borderId="16" xfId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69" fontId="8" fillId="0" borderId="0" xfId="1" applyNumberFormat="1" applyFont="1" applyAlignment="1">
      <alignment vertical="center" wrapText="1"/>
    </xf>
    <xf numFmtId="169" fontId="26" fillId="0" borderId="0" xfId="1" applyNumberFormat="1" applyFont="1" applyAlignment="1">
      <alignment vertical="center" wrapText="1"/>
    </xf>
    <xf numFmtId="0" fontId="12" fillId="9" borderId="5" xfId="2" applyFont="1" applyFill="1" applyBorder="1" applyAlignment="1">
      <alignment horizontal="left"/>
    </xf>
    <xf numFmtId="0" fontId="12" fillId="3" borderId="5" xfId="2" applyFont="1" applyFill="1" applyBorder="1" applyAlignment="1"/>
    <xf numFmtId="0" fontId="13" fillId="0" borderId="7" xfId="2" applyFont="1" applyFill="1" applyBorder="1" applyAlignment="1"/>
    <xf numFmtId="0" fontId="36" fillId="0" borderId="0" xfId="0" applyFont="1" applyFill="1" applyBorder="1" applyAlignment="1">
      <alignment horizontal="left" vertical="top" wrapText="1"/>
    </xf>
    <xf numFmtId="44" fontId="6" fillId="0" borderId="51" xfId="1" applyNumberFormat="1" applyFont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169" fontId="29" fillId="0" borderId="27" xfId="18" applyNumberFormat="1" applyFont="1" applyFill="1" applyBorder="1" applyAlignment="1">
      <alignment vertical="top" shrinkToFit="1"/>
    </xf>
    <xf numFmtId="1" fontId="29" fillId="0" borderId="62" xfId="0" applyNumberFormat="1" applyFont="1" applyFill="1" applyBorder="1" applyAlignment="1">
      <alignment horizontal="center" vertical="top" shrinkToFit="1"/>
    </xf>
    <xf numFmtId="44" fontId="4" fillId="0" borderId="51" xfId="1" applyNumberFormat="1" applyFont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left" vertical="top" wrapText="1"/>
    </xf>
    <xf numFmtId="0" fontId="36" fillId="0" borderId="63" xfId="0" applyFont="1" applyFill="1" applyBorder="1" applyAlignment="1">
      <alignment horizontal="center" vertical="center" wrapText="1"/>
    </xf>
    <xf numFmtId="2" fontId="8" fillId="0" borderId="64" xfId="1" applyNumberFormat="1" applyFont="1" applyBorder="1" applyAlignment="1">
      <alignment horizontal="center" vertical="center" wrapText="1"/>
    </xf>
    <xf numFmtId="0" fontId="10" fillId="0" borderId="0" xfId="2" applyAlignment="1"/>
    <xf numFmtId="0" fontId="26" fillId="0" borderId="0" xfId="1" applyFont="1" applyAlignment="1">
      <alignment horizontal="right" vertical="center" wrapText="1"/>
    </xf>
    <xf numFmtId="0" fontId="27" fillId="14" borderId="43" xfId="1" applyFont="1" applyFill="1" applyBorder="1" applyAlignment="1">
      <alignment horizontal="center" vertical="center" wrapText="1"/>
    </xf>
    <xf numFmtId="0" fontId="27" fillId="14" borderId="43" xfId="1" applyFont="1" applyFill="1" applyBorder="1" applyAlignment="1">
      <alignment horizontal="center" vertical="center"/>
    </xf>
    <xf numFmtId="0" fontId="15" fillId="14" borderId="43" xfId="1" applyFont="1" applyFill="1" applyBorder="1" applyAlignment="1">
      <alignment horizontal="center" vertical="center" wrapText="1"/>
    </xf>
    <xf numFmtId="169" fontId="27" fillId="14" borderId="43" xfId="18" applyNumberFormat="1" applyFont="1" applyFill="1" applyBorder="1" applyAlignment="1">
      <alignment horizontal="center" vertical="center" wrapText="1"/>
    </xf>
    <xf numFmtId="2" fontId="4" fillId="14" borderId="23" xfId="1" applyNumberFormat="1" applyFont="1" applyFill="1" applyBorder="1" applyAlignment="1">
      <alignment horizontal="left" vertical="center" wrapText="1"/>
    </xf>
    <xf numFmtId="0" fontId="4" fillId="14" borderId="43" xfId="1" applyNumberFormat="1" applyFont="1" applyFill="1" applyBorder="1" applyAlignment="1">
      <alignment horizontal="center" vertical="center" wrapText="1"/>
    </xf>
    <xf numFmtId="0" fontId="4" fillId="14" borderId="44" xfId="1" applyFont="1" applyFill="1" applyBorder="1" applyAlignment="1">
      <alignment horizontal="center" vertical="center" wrapText="1"/>
    </xf>
    <xf numFmtId="0" fontId="4" fillId="14" borderId="44" xfId="1" applyFont="1" applyFill="1" applyBorder="1" applyAlignment="1">
      <alignment horizontal="left" vertical="center" wrapText="1"/>
    </xf>
    <xf numFmtId="0" fontId="4" fillId="14" borderId="23" xfId="1" applyFont="1" applyFill="1" applyBorder="1" applyAlignment="1">
      <alignment horizontal="center" vertical="center"/>
    </xf>
    <xf numFmtId="169" fontId="4" fillId="14" borderId="23" xfId="18" applyNumberFormat="1" applyFont="1" applyFill="1" applyBorder="1" applyAlignment="1">
      <alignment vertical="center" wrapText="1"/>
    </xf>
    <xf numFmtId="0" fontId="4" fillId="14" borderId="23" xfId="1" applyFont="1" applyFill="1" applyBorder="1" applyAlignment="1">
      <alignment horizontal="left" vertical="center" wrapText="1"/>
    </xf>
    <xf numFmtId="0" fontId="4" fillId="14" borderId="24" xfId="1" applyFont="1" applyFill="1" applyBorder="1" applyAlignment="1">
      <alignment horizontal="left" vertical="center" wrapText="1"/>
    </xf>
    <xf numFmtId="2" fontId="8" fillId="10" borderId="23" xfId="1" applyNumberFormat="1" applyFont="1" applyFill="1" applyBorder="1" applyAlignment="1">
      <alignment horizontal="center" vertical="center" wrapText="1"/>
    </xf>
    <xf numFmtId="0" fontId="8" fillId="10" borderId="44" xfId="1" applyNumberFormat="1" applyFont="1" applyFill="1" applyBorder="1" applyAlignment="1">
      <alignment horizontal="center" vertical="center" wrapText="1"/>
    </xf>
    <xf numFmtId="0" fontId="8" fillId="10" borderId="23" xfId="1" applyFont="1" applyFill="1" applyBorder="1" applyAlignment="1">
      <alignment horizontal="center" vertical="center" wrapText="1"/>
    </xf>
    <xf numFmtId="0" fontId="8" fillId="10" borderId="23" xfId="1" applyFont="1" applyFill="1" applyBorder="1" applyAlignment="1">
      <alignment horizontal="left" vertical="center" wrapText="1"/>
    </xf>
    <xf numFmtId="0" fontId="4" fillId="10" borderId="23" xfId="1" applyFont="1" applyFill="1" applyBorder="1" applyAlignment="1">
      <alignment horizontal="left" vertical="center"/>
    </xf>
    <xf numFmtId="169" fontId="4" fillId="10" borderId="23" xfId="18" applyNumberFormat="1" applyFont="1" applyFill="1" applyBorder="1" applyAlignment="1">
      <alignment vertical="center" wrapText="1"/>
    </xf>
    <xf numFmtId="0" fontId="4" fillId="10" borderId="23" xfId="1" applyFont="1" applyFill="1" applyBorder="1" applyAlignment="1">
      <alignment horizontal="left" vertical="center" wrapText="1"/>
    </xf>
    <xf numFmtId="44" fontId="4" fillId="10" borderId="24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/>
    </xf>
    <xf numFmtId="169" fontId="4" fillId="0" borderId="17" xfId="18" applyNumberFormat="1" applyFont="1" applyBorder="1" applyAlignment="1">
      <alignment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14" borderId="15" xfId="1" applyNumberFormat="1" applyFont="1" applyFill="1" applyBorder="1" applyAlignment="1">
      <alignment horizontal="center" vertical="center" wrapText="1"/>
    </xf>
    <xf numFmtId="0" fontId="4" fillId="14" borderId="16" xfId="1" applyFont="1" applyFill="1" applyBorder="1" applyAlignment="1">
      <alignment horizontal="center" vertical="center" wrapText="1"/>
    </xf>
    <xf numFmtId="0" fontId="4" fillId="14" borderId="16" xfId="1" applyFont="1" applyFill="1" applyBorder="1" applyAlignment="1">
      <alignment horizontal="left" vertical="center" wrapText="1"/>
    </xf>
    <xf numFmtId="0" fontId="4" fillId="14" borderId="17" xfId="1" applyFont="1" applyFill="1" applyBorder="1" applyAlignment="1">
      <alignment horizontal="center" vertical="center"/>
    </xf>
    <xf numFmtId="2" fontId="4" fillId="14" borderId="17" xfId="1" applyNumberFormat="1" applyFont="1" applyFill="1" applyBorder="1" applyAlignment="1">
      <alignment horizontal="left" vertical="center" wrapText="1"/>
    </xf>
    <xf numFmtId="169" fontId="4" fillId="14" borderId="17" xfId="18" applyNumberFormat="1" applyFont="1" applyFill="1" applyBorder="1" applyAlignment="1">
      <alignment vertical="center" wrapText="1"/>
    </xf>
    <xf numFmtId="0" fontId="4" fillId="14" borderId="17" xfId="1" applyFont="1" applyFill="1" applyBorder="1" applyAlignment="1">
      <alignment horizontal="left" vertical="center" wrapText="1"/>
    </xf>
    <xf numFmtId="0" fontId="4" fillId="14" borderId="18" xfId="1" applyFont="1" applyFill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 wrapText="1"/>
    </xf>
    <xf numFmtId="0" fontId="26" fillId="10" borderId="17" xfId="1" applyFont="1" applyFill="1" applyBorder="1" applyAlignment="1">
      <alignment horizontal="center" vertical="center" wrapText="1"/>
    </xf>
    <xf numFmtId="2" fontId="8" fillId="10" borderId="17" xfId="1" applyNumberFormat="1" applyFont="1" applyFill="1" applyBorder="1" applyAlignment="1">
      <alignment horizontal="center" vertical="center" wrapText="1"/>
    </xf>
    <xf numFmtId="0" fontId="8" fillId="10" borderId="17" xfId="1" applyFont="1" applyFill="1" applyBorder="1" applyAlignment="1">
      <alignment horizontal="left" vertical="center" wrapText="1"/>
    </xf>
    <xf numFmtId="0" fontId="4" fillId="10" borderId="16" xfId="1" applyFont="1" applyFill="1" applyBorder="1" applyAlignment="1">
      <alignment horizontal="left" vertical="center"/>
    </xf>
    <xf numFmtId="169" fontId="4" fillId="10" borderId="21" xfId="18" applyNumberFormat="1" applyFont="1" applyFill="1" applyBorder="1" applyAlignment="1">
      <alignment vertical="center" wrapText="1"/>
    </xf>
    <xf numFmtId="0" fontId="4" fillId="10" borderId="21" xfId="1" applyFont="1" applyFill="1" applyBorder="1" applyAlignment="1">
      <alignment horizontal="left" vertical="center" wrapText="1"/>
    </xf>
    <xf numFmtId="44" fontId="4" fillId="10" borderId="18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/>
    </xf>
    <xf numFmtId="2" fontId="8" fillId="0" borderId="17" xfId="1" applyNumberFormat="1" applyFont="1" applyFill="1" applyBorder="1" applyAlignment="1">
      <alignment horizontal="center" vertical="center" wrapText="1"/>
    </xf>
    <xf numFmtId="169" fontId="4" fillId="0" borderId="21" xfId="18" applyNumberFormat="1" applyFont="1" applyFill="1" applyBorder="1" applyAlignment="1">
      <alignment vertical="center" wrapText="1"/>
    </xf>
    <xf numFmtId="0" fontId="4" fillId="0" borderId="21" xfId="1" applyFont="1" applyFill="1" applyBorder="1" applyAlignment="1">
      <alignment horizontal="left" vertical="center" wrapText="1"/>
    </xf>
    <xf numFmtId="168" fontId="36" fillId="0" borderId="54" xfId="0" applyNumberFormat="1" applyFont="1" applyFill="1" applyBorder="1" applyAlignment="1">
      <alignment horizontal="center" vertical="top" shrinkToFit="1"/>
    </xf>
    <xf numFmtId="169" fontId="36" fillId="0" borderId="54" xfId="18" applyNumberFormat="1" applyFont="1" applyFill="1" applyBorder="1" applyAlignment="1">
      <alignment vertical="top" shrinkToFit="1"/>
    </xf>
    <xf numFmtId="0" fontId="8" fillId="0" borderId="19" xfId="1" applyNumberFormat="1" applyFont="1" applyBorder="1" applyAlignment="1">
      <alignment horizontal="center" vertical="center" wrapText="1"/>
    </xf>
    <xf numFmtId="169" fontId="8" fillId="0" borderId="17" xfId="18" applyNumberFormat="1" applyFont="1" applyFill="1" applyBorder="1" applyAlignment="1">
      <alignment vertical="center" wrapText="1"/>
    </xf>
    <xf numFmtId="0" fontId="6" fillId="14" borderId="17" xfId="1" applyFont="1" applyFill="1" applyBorder="1" applyAlignment="1">
      <alignment horizontal="center" vertical="center"/>
    </xf>
    <xf numFmtId="169" fontId="6" fillId="14" borderId="17" xfId="18" applyNumberFormat="1" applyFont="1" applyFill="1" applyBorder="1" applyAlignment="1">
      <alignment vertical="center" wrapText="1"/>
    </xf>
    <xf numFmtId="0" fontId="6" fillId="14" borderId="17" xfId="1" applyFont="1" applyFill="1" applyBorder="1" applyAlignment="1">
      <alignment horizontal="left" vertical="center" wrapText="1"/>
    </xf>
    <xf numFmtId="0" fontId="6" fillId="14" borderId="18" xfId="1" applyFont="1" applyFill="1" applyBorder="1" applyAlignment="1">
      <alignment horizontal="left" vertical="center" wrapText="1"/>
    </xf>
    <xf numFmtId="1" fontId="36" fillId="0" borderId="54" xfId="0" applyNumberFormat="1" applyFont="1" applyFill="1" applyBorder="1" applyAlignment="1">
      <alignment horizontal="center" vertical="top" shrinkToFit="1"/>
    </xf>
    <xf numFmtId="0" fontId="8" fillId="0" borderId="19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5" xfId="1" applyNumberFormat="1" applyFont="1" applyBorder="1" applyAlignment="1">
      <alignment horizontal="center" vertical="center" wrapText="1"/>
    </xf>
    <xf numFmtId="1" fontId="36" fillId="0" borderId="62" xfId="0" applyNumberFormat="1" applyFont="1" applyFill="1" applyBorder="1" applyAlignment="1">
      <alignment horizontal="center" vertical="top" shrinkToFit="1"/>
    </xf>
    <xf numFmtId="169" fontId="36" fillId="0" borderId="63" xfId="18" applyNumberFormat="1" applyFont="1" applyFill="1" applyBorder="1" applyAlignment="1">
      <alignment vertical="top" shrinkToFit="1"/>
    </xf>
    <xf numFmtId="0" fontId="8" fillId="0" borderId="15" xfId="1" applyFont="1" applyFill="1" applyBorder="1" applyAlignment="1">
      <alignment horizontal="center" vertical="center" wrapText="1"/>
    </xf>
    <xf numFmtId="44" fontId="8" fillId="0" borderId="27" xfId="1" applyNumberFormat="1" applyFont="1" applyFill="1" applyBorder="1" applyAlignment="1">
      <alignment horizontal="center" vertical="center" wrapText="1"/>
    </xf>
    <xf numFmtId="0" fontId="23" fillId="0" borderId="19" xfId="1" applyFont="1" applyFill="1" applyBorder="1" applyAlignment="1">
      <alignment horizontal="center" vertical="center" wrapText="1"/>
    </xf>
    <xf numFmtId="0" fontId="23" fillId="0" borderId="17" xfId="1" applyFont="1" applyFill="1" applyBorder="1" applyAlignment="1">
      <alignment horizontal="center" vertical="center" wrapText="1"/>
    </xf>
    <xf numFmtId="0" fontId="23" fillId="0" borderId="17" xfId="1" applyFont="1" applyFill="1" applyBorder="1" applyAlignment="1">
      <alignment horizontal="left" vertical="center" wrapText="1"/>
    </xf>
    <xf numFmtId="169" fontId="24" fillId="0" borderId="17" xfId="18" applyNumberFormat="1" applyFont="1" applyFill="1" applyBorder="1" applyAlignment="1">
      <alignment vertical="center" wrapText="1"/>
    </xf>
    <xf numFmtId="0" fontId="24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44" fontId="4" fillId="14" borderId="18" xfId="1" applyNumberFormat="1" applyFont="1" applyFill="1" applyBorder="1" applyAlignment="1">
      <alignment horizontal="center" vertical="center" wrapText="1"/>
    </xf>
    <xf numFmtId="44" fontId="4" fillId="10" borderId="56" xfId="1" applyNumberFormat="1" applyFont="1" applyFill="1" applyBorder="1" applyAlignment="1">
      <alignment horizontal="center" vertical="center" wrapText="1"/>
    </xf>
    <xf numFmtId="44" fontId="15" fillId="0" borderId="56" xfId="1" applyNumberFormat="1" applyFont="1" applyFill="1" applyBorder="1" applyAlignment="1">
      <alignment horizontal="center" vertical="center" wrapText="1"/>
    </xf>
    <xf numFmtId="0" fontId="16" fillId="7" borderId="8" xfId="2" applyFont="1" applyFill="1" applyBorder="1" applyAlignment="1">
      <alignment wrapText="1"/>
    </xf>
    <xf numFmtId="0" fontId="16" fillId="7" borderId="9" xfId="2" applyFont="1" applyFill="1" applyBorder="1" applyAlignment="1">
      <alignment wrapText="1"/>
    </xf>
    <xf numFmtId="0" fontId="4" fillId="0" borderId="15" xfId="1" applyFont="1" applyBorder="1" applyAlignment="1">
      <alignment horizontal="center" vertical="center" wrapText="1"/>
    </xf>
    <xf numFmtId="44" fontId="4" fillId="0" borderId="18" xfId="1" applyNumberFormat="1" applyFont="1" applyFill="1" applyBorder="1" applyAlignment="1">
      <alignment horizontal="center" vertical="center" wrapText="1"/>
    </xf>
    <xf numFmtId="0" fontId="4" fillId="14" borderId="15" xfId="1" applyFont="1" applyFill="1" applyBorder="1" applyAlignment="1">
      <alignment horizontal="center" vertical="center" wrapText="1"/>
    </xf>
    <xf numFmtId="0" fontId="6" fillId="14" borderId="16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2" fontId="8" fillId="0" borderId="66" xfId="1" applyNumberFormat="1" applyFont="1" applyBorder="1" applyAlignment="1">
      <alignment horizontal="center" vertical="center" wrapText="1"/>
    </xf>
    <xf numFmtId="1" fontId="29" fillId="0" borderId="67" xfId="0" applyNumberFormat="1" applyFont="1" applyFill="1" applyBorder="1" applyAlignment="1">
      <alignment horizontal="center" vertical="top" shrinkToFit="1"/>
    </xf>
    <xf numFmtId="2" fontId="8" fillId="0" borderId="68" xfId="1" applyNumberFormat="1" applyFont="1" applyBorder="1" applyAlignment="1">
      <alignment horizontal="center" vertical="center" wrapText="1"/>
    </xf>
    <xf numFmtId="44" fontId="8" fillId="0" borderId="69" xfId="1" applyNumberFormat="1" applyFont="1" applyBorder="1" applyAlignment="1">
      <alignment horizontal="center" vertical="center" wrapText="1"/>
    </xf>
    <xf numFmtId="44" fontId="6" fillId="0" borderId="70" xfId="1" applyNumberFormat="1" applyFont="1" applyBorder="1" applyAlignment="1">
      <alignment horizontal="center" vertical="center" wrapText="1"/>
    </xf>
    <xf numFmtId="0" fontId="26" fillId="0" borderId="60" xfId="1" applyFont="1" applyBorder="1" applyAlignment="1">
      <alignment horizontal="center" vertical="center" wrapText="1"/>
    </xf>
    <xf numFmtId="0" fontId="8" fillId="0" borderId="60" xfId="1" applyFont="1" applyFill="1" applyBorder="1" applyAlignment="1">
      <alignment horizontal="left" vertical="center" wrapText="1"/>
    </xf>
    <xf numFmtId="0" fontId="4" fillId="0" borderId="59" xfId="1" applyFont="1" applyFill="1" applyBorder="1" applyAlignment="1">
      <alignment horizontal="left" vertical="center"/>
    </xf>
    <xf numFmtId="2" fontId="8" fillId="0" borderId="60" xfId="1" applyNumberFormat="1" applyFont="1" applyFill="1" applyBorder="1" applyAlignment="1">
      <alignment horizontal="center" vertical="center" wrapText="1"/>
    </xf>
    <xf numFmtId="169" fontId="8" fillId="0" borderId="60" xfId="18" applyNumberFormat="1" applyFont="1" applyFill="1" applyBorder="1" applyAlignment="1">
      <alignment vertical="center" wrapText="1"/>
    </xf>
    <xf numFmtId="0" fontId="4" fillId="0" borderId="60" xfId="1" applyFont="1" applyFill="1" applyBorder="1" applyAlignment="1">
      <alignment horizontal="left" vertical="center" wrapText="1"/>
    </xf>
    <xf numFmtId="44" fontId="4" fillId="0" borderId="72" xfId="1" applyNumberFormat="1" applyFont="1" applyFill="1" applyBorder="1" applyAlignment="1">
      <alignment horizontal="center" vertical="center" wrapText="1"/>
    </xf>
    <xf numFmtId="1" fontId="29" fillId="0" borderId="55" xfId="0" applyNumberFormat="1" applyFont="1" applyFill="1" applyBorder="1" applyAlignment="1">
      <alignment horizontal="center" vertical="top" shrinkToFit="1"/>
    </xf>
    <xf numFmtId="44" fontId="8" fillId="0" borderId="55" xfId="1" applyNumberFormat="1" applyFont="1" applyBorder="1" applyAlignment="1">
      <alignment horizontal="center" vertical="center" wrapText="1"/>
    </xf>
    <xf numFmtId="0" fontId="36" fillId="0" borderId="73" xfId="0" applyFont="1" applyFill="1" applyBorder="1" applyAlignment="1">
      <alignment horizontal="center" vertical="center" wrapText="1"/>
    </xf>
    <xf numFmtId="44" fontId="6" fillId="0" borderId="72" xfId="1" applyNumberFormat="1" applyFont="1" applyBorder="1" applyAlignment="1">
      <alignment horizontal="center" vertical="center" wrapText="1"/>
    </xf>
    <xf numFmtId="0" fontId="8" fillId="0" borderId="75" xfId="1" applyFont="1" applyBorder="1" applyAlignment="1">
      <alignment horizontal="center" vertical="center" wrapText="1"/>
    </xf>
    <xf numFmtId="2" fontId="8" fillId="0" borderId="76" xfId="1" applyNumberFormat="1" applyFont="1" applyBorder="1" applyAlignment="1">
      <alignment horizontal="center" vertical="center" wrapText="1"/>
    </xf>
    <xf numFmtId="169" fontId="26" fillId="0" borderId="67" xfId="18" applyNumberFormat="1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left" vertical="center" wrapText="1"/>
    </xf>
    <xf numFmtId="44" fontId="6" fillId="0" borderId="55" xfId="1" applyNumberFormat="1" applyFont="1" applyBorder="1" applyAlignment="1">
      <alignment horizontal="center" vertical="center" wrapText="1"/>
    </xf>
    <xf numFmtId="168" fontId="8" fillId="0" borderId="55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69" fontId="26" fillId="0" borderId="77" xfId="18" applyNumberFormat="1" applyFont="1" applyFill="1" applyBorder="1" applyAlignment="1">
      <alignment vertical="center" wrapText="1"/>
    </xf>
    <xf numFmtId="43" fontId="8" fillId="10" borderId="55" xfId="0" applyNumberFormat="1" applyFont="1" applyFill="1" applyBorder="1" applyAlignment="1">
      <alignment horizontal="center" vertical="center"/>
    </xf>
    <xf numFmtId="169" fontId="26" fillId="0" borderId="54" xfId="18" applyNumberFormat="1" applyFont="1" applyFill="1" applyBorder="1" applyAlignment="1">
      <alignment vertical="top" shrinkToFit="1"/>
    </xf>
    <xf numFmtId="169" fontId="26" fillId="0" borderId="67" xfId="18" applyNumberFormat="1" applyFont="1" applyFill="1" applyBorder="1" applyAlignment="1">
      <alignment vertical="top" shrinkToFit="1"/>
    </xf>
    <xf numFmtId="169" fontId="26" fillId="0" borderId="55" xfId="18" applyNumberFormat="1" applyFont="1" applyFill="1" applyBorder="1" applyAlignment="1">
      <alignment horizontal="left" vertical="center" shrinkToFit="1"/>
    </xf>
    <xf numFmtId="169" fontId="26" fillId="0" borderId="54" xfId="18" applyNumberFormat="1" applyFont="1" applyFill="1" applyBorder="1" applyAlignment="1">
      <alignment vertical="center" shrinkToFit="1"/>
    </xf>
    <xf numFmtId="0" fontId="39" fillId="0" borderId="55" xfId="0" applyFont="1" applyBorder="1"/>
    <xf numFmtId="0" fontId="39" fillId="0" borderId="55" xfId="0" applyFont="1" applyBorder="1" applyAlignment="1">
      <alignment horizontal="center"/>
    </xf>
    <xf numFmtId="49" fontId="39" fillId="0" borderId="55" xfId="0" applyNumberFormat="1" applyFont="1" applyBorder="1" applyAlignment="1">
      <alignment horizontal="center"/>
    </xf>
    <xf numFmtId="0" fontId="8" fillId="0" borderId="55" xfId="0" applyFont="1" applyFill="1" applyBorder="1" applyAlignment="1">
      <alignment horizontal="center" vertical="center" wrapText="1"/>
    </xf>
    <xf numFmtId="169" fontId="26" fillId="0" borderId="55" xfId="18" applyNumberFormat="1" applyFont="1" applyFill="1" applyBorder="1" applyAlignment="1">
      <alignment vertical="center" wrapText="1"/>
    </xf>
    <xf numFmtId="0" fontId="35" fillId="0" borderId="75" xfId="1" applyFont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left" vertical="top" wrapText="1"/>
    </xf>
    <xf numFmtId="0" fontId="36" fillId="0" borderId="67" xfId="0" applyFont="1" applyFill="1" applyBorder="1" applyAlignment="1">
      <alignment horizontal="center" vertical="center" wrapText="1"/>
    </xf>
    <xf numFmtId="169" fontId="29" fillId="0" borderId="67" xfId="18" applyNumberFormat="1" applyFont="1" applyFill="1" applyBorder="1" applyAlignment="1">
      <alignment vertical="top" shrinkToFit="1"/>
    </xf>
    <xf numFmtId="0" fontId="11" fillId="0" borderId="0" xfId="2" applyFont="1" applyBorder="1" applyAlignment="1">
      <alignment horizontal="center"/>
    </xf>
    <xf numFmtId="169" fontId="29" fillId="0" borderId="79" xfId="18" applyNumberFormat="1" applyFont="1" applyFill="1" applyBorder="1" applyAlignment="1">
      <alignment vertical="top" shrinkToFit="1"/>
    </xf>
    <xf numFmtId="169" fontId="26" fillId="0" borderId="17" xfId="18" applyNumberFormat="1" applyFont="1" applyFill="1" applyBorder="1" applyAlignment="1">
      <alignment vertical="center" wrapText="1"/>
    </xf>
    <xf numFmtId="49" fontId="40" fillId="0" borderId="55" xfId="0" applyNumberFormat="1" applyFont="1" applyBorder="1" applyAlignment="1">
      <alignment horizontal="center"/>
    </xf>
    <xf numFmtId="168" fontId="26" fillId="0" borderId="55" xfId="0" applyNumberFormat="1" applyFont="1" applyFill="1" applyBorder="1" applyAlignment="1">
      <alignment horizontal="center" vertical="top" shrinkToFit="1"/>
    </xf>
    <xf numFmtId="0" fontId="8" fillId="0" borderId="55" xfId="0" applyFont="1" applyFill="1" applyBorder="1" applyAlignment="1">
      <alignment horizontal="left" vertical="top" wrapText="1"/>
    </xf>
    <xf numFmtId="169" fontId="26" fillId="0" borderId="55" xfId="18" applyNumberFormat="1" applyFont="1" applyFill="1" applyBorder="1" applyAlignment="1">
      <alignment vertical="top" shrinkToFit="1"/>
    </xf>
    <xf numFmtId="168" fontId="26" fillId="0" borderId="78" xfId="0" applyNumberFormat="1" applyFont="1" applyFill="1" applyBorder="1" applyAlignment="1">
      <alignment horizontal="center" vertical="center" shrinkToFit="1"/>
    </xf>
    <xf numFmtId="169" fontId="26" fillId="0" borderId="55" xfId="18" applyNumberFormat="1" applyFont="1" applyFill="1" applyBorder="1" applyAlignment="1">
      <alignment vertical="center" shrinkToFit="1"/>
    </xf>
    <xf numFmtId="168" fontId="26" fillId="0" borderId="54" xfId="0" applyNumberFormat="1" applyFont="1" applyFill="1" applyBorder="1" applyAlignment="1">
      <alignment horizontal="center" vertical="top" shrinkToFit="1"/>
    </xf>
    <xf numFmtId="0" fontId="8" fillId="0" borderId="54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center" vertical="center" wrapText="1"/>
    </xf>
    <xf numFmtId="1" fontId="26" fillId="0" borderId="54" xfId="0" applyNumberFormat="1" applyFont="1" applyFill="1" applyBorder="1" applyAlignment="1">
      <alignment horizontal="center" vertical="top" shrinkToFit="1"/>
    </xf>
    <xf numFmtId="1" fontId="8" fillId="0" borderId="54" xfId="0" applyNumberFormat="1" applyFont="1" applyFill="1" applyBorder="1" applyAlignment="1">
      <alignment horizontal="center" vertical="top" shrinkToFit="1"/>
    </xf>
    <xf numFmtId="169" fontId="8" fillId="0" borderId="54" xfId="18" applyNumberFormat="1" applyFont="1" applyFill="1" applyBorder="1" applyAlignment="1">
      <alignment vertical="top" shrinkToFit="1"/>
    </xf>
    <xf numFmtId="0" fontId="41" fillId="0" borderId="55" xfId="0" applyFont="1" applyBorder="1"/>
    <xf numFmtId="0" fontId="41" fillId="0" borderId="55" xfId="0" applyFont="1" applyBorder="1" applyAlignment="1">
      <alignment horizontal="center"/>
    </xf>
    <xf numFmtId="49" fontId="8" fillId="0" borderId="74" xfId="0" applyNumberFormat="1" applyFont="1" applyFill="1" applyBorder="1" applyAlignment="1" applyProtection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4" fillId="15" borderId="52" xfId="20" applyNumberFormat="1" applyFont="1" applyFill="1" applyBorder="1" applyAlignment="1">
      <alignment vertical="center"/>
    </xf>
    <xf numFmtId="0" fontId="14" fillId="15" borderId="50" xfId="20" applyNumberFormat="1" applyFont="1" applyFill="1" applyBorder="1" applyAlignment="1">
      <alignment horizontal="center" vertical="center"/>
    </xf>
    <xf numFmtId="0" fontId="14" fillId="15" borderId="77" xfId="20" applyNumberFormat="1" applyFont="1" applyFill="1" applyBorder="1" applyAlignment="1">
      <alignment vertical="center"/>
    </xf>
    <xf numFmtId="170" fontId="10" fillId="15" borderId="52" xfId="20" applyFont="1" applyFill="1" applyBorder="1" applyAlignment="1">
      <alignment vertical="center" wrapText="1"/>
    </xf>
    <xf numFmtId="170" fontId="10" fillId="15" borderId="50" xfId="20" applyFont="1" applyFill="1" applyBorder="1" applyAlignment="1">
      <alignment vertical="center" wrapText="1"/>
    </xf>
    <xf numFmtId="170" fontId="10" fillId="15" borderId="50" xfId="20" applyFont="1" applyFill="1" applyBorder="1" applyAlignment="1">
      <alignment horizontal="right" vertical="center" wrapText="1"/>
    </xf>
    <xf numFmtId="170" fontId="10" fillId="15" borderId="55" xfId="20" applyFont="1" applyFill="1" applyBorder="1" applyAlignment="1">
      <alignment vertical="center" wrapText="1"/>
    </xf>
    <xf numFmtId="0" fontId="14" fillId="15" borderId="55" xfId="20" applyNumberFormat="1" applyFont="1" applyFill="1" applyBorder="1" applyAlignment="1">
      <alignment horizontal="center" vertical="center"/>
    </xf>
    <xf numFmtId="170" fontId="14" fillId="15" borderId="55" xfId="20" applyFont="1" applyFill="1" applyBorder="1" applyAlignment="1">
      <alignment horizontal="center" vertical="center"/>
    </xf>
    <xf numFmtId="170" fontId="14" fillId="15" borderId="55" xfId="20" applyFont="1" applyFill="1" applyBorder="1" applyAlignment="1">
      <alignment horizontal="center" vertical="center" wrapText="1"/>
    </xf>
    <xf numFmtId="0" fontId="10" fillId="0" borderId="55" xfId="20" applyNumberFormat="1" applyFont="1" applyBorder="1" applyAlignment="1">
      <alignment horizontal="center" vertical="center" wrapText="1"/>
    </xf>
    <xf numFmtId="49" fontId="10" fillId="0" borderId="55" xfId="19" applyNumberFormat="1" applyFont="1" applyBorder="1" applyAlignment="1">
      <alignment horizontal="left" vertical="top" wrapText="1"/>
    </xf>
    <xf numFmtId="49" fontId="10" fillId="0" borderId="55" xfId="19" applyNumberFormat="1" applyFont="1" applyBorder="1" applyAlignment="1">
      <alignment horizontal="center" vertical="center"/>
    </xf>
    <xf numFmtId="171" fontId="10" fillId="0" borderId="55" xfId="19" applyNumberFormat="1" applyFont="1" applyBorder="1" applyAlignment="1">
      <alignment horizontal="center" vertical="center"/>
    </xf>
    <xf numFmtId="172" fontId="10" fillId="0" borderId="55" xfId="19" applyNumberFormat="1" applyFont="1" applyBorder="1" applyAlignment="1">
      <alignment horizontal="right" vertical="center" wrapText="1"/>
    </xf>
    <xf numFmtId="170" fontId="10" fillId="0" borderId="55" xfId="20" applyFont="1" applyBorder="1" applyAlignment="1" applyProtection="1">
      <alignment horizontal="right" vertical="center"/>
      <protection locked="0"/>
    </xf>
    <xf numFmtId="0" fontId="10" fillId="16" borderId="52" xfId="19" applyFill="1" applyBorder="1"/>
    <xf numFmtId="0" fontId="14" fillId="16" borderId="50" xfId="20" applyNumberFormat="1" applyFont="1" applyFill="1" applyBorder="1" applyAlignment="1">
      <alignment vertical="center" wrapText="1"/>
    </xf>
    <xf numFmtId="0" fontId="14" fillId="16" borderId="50" xfId="20" applyNumberFormat="1" applyFont="1" applyFill="1" applyBorder="1" applyAlignment="1">
      <alignment vertical="center"/>
    </xf>
    <xf numFmtId="0" fontId="14" fillId="16" borderId="77" xfId="20" applyNumberFormat="1" applyFont="1" applyFill="1" applyBorder="1" applyAlignment="1">
      <alignment vertical="center" wrapText="1"/>
    </xf>
    <xf numFmtId="170" fontId="14" fillId="16" borderId="55" xfId="20" applyFont="1" applyFill="1" applyBorder="1" applyAlignment="1">
      <alignment horizontal="center" vertical="center"/>
    </xf>
    <xf numFmtId="0" fontId="10" fillId="0" borderId="0" xfId="19"/>
    <xf numFmtId="0" fontId="10" fillId="0" borderId="0" xfId="19" applyFont="1"/>
    <xf numFmtId="0" fontId="8" fillId="10" borderId="19" xfId="1" applyNumberFormat="1" applyFont="1" applyFill="1" applyBorder="1" applyAlignment="1">
      <alignment horizontal="center" vertical="center" wrapText="1"/>
    </xf>
    <xf numFmtId="0" fontId="8" fillId="0" borderId="71" xfId="1" applyNumberFormat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43" fillId="0" borderId="0" xfId="1" applyFont="1" applyBorder="1" applyAlignment="1">
      <alignment vertical="center" wrapText="1"/>
    </xf>
    <xf numFmtId="0" fontId="25" fillId="0" borderId="0" xfId="1" applyFont="1" applyBorder="1" applyAlignment="1">
      <alignment vertical="center" wrapText="1"/>
    </xf>
    <xf numFmtId="44" fontId="7" fillId="0" borderId="0" xfId="1" applyNumberFormat="1" applyFont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/>
    </xf>
    <xf numFmtId="169" fontId="7" fillId="0" borderId="2" xfId="18" applyNumberFormat="1" applyFont="1" applyBorder="1" applyAlignment="1">
      <alignment vertical="center" wrapText="1"/>
    </xf>
    <xf numFmtId="49" fontId="41" fillId="0" borderId="55" xfId="0" applyNumberFormat="1" applyFont="1" applyBorder="1" applyAlignment="1">
      <alignment horizontal="center"/>
    </xf>
    <xf numFmtId="0" fontId="4" fillId="5" borderId="16" xfId="1" applyFont="1" applyFill="1" applyBorder="1" applyAlignment="1">
      <alignment horizontal="left" vertical="center"/>
    </xf>
    <xf numFmtId="169" fontId="8" fillId="5" borderId="17" xfId="18" applyNumberFormat="1" applyFont="1" applyFill="1" applyBorder="1" applyAlignment="1">
      <alignment vertical="center" wrapText="1"/>
    </xf>
    <xf numFmtId="0" fontId="4" fillId="5" borderId="21" xfId="1" applyFont="1" applyFill="1" applyBorder="1" applyAlignment="1">
      <alignment horizontal="left" vertical="center" wrapText="1"/>
    </xf>
    <xf numFmtId="44" fontId="4" fillId="5" borderId="18" xfId="1" applyNumberFormat="1" applyFont="1" applyFill="1" applyBorder="1" applyAlignment="1">
      <alignment horizontal="center" vertical="center" wrapText="1"/>
    </xf>
    <xf numFmtId="169" fontId="36" fillId="0" borderId="54" xfId="18" applyNumberFormat="1" applyFont="1" applyFill="1" applyBorder="1" applyAlignment="1">
      <alignment vertical="center" shrinkToFit="1"/>
    </xf>
    <xf numFmtId="0" fontId="4" fillId="17" borderId="15" xfId="1" applyNumberFormat="1" applyFont="1" applyFill="1" applyBorder="1" applyAlignment="1">
      <alignment horizontal="center" vertical="center" wrapText="1"/>
    </xf>
    <xf numFmtId="0" fontId="4" fillId="17" borderId="16" xfId="1" applyFont="1" applyFill="1" applyBorder="1" applyAlignment="1">
      <alignment horizontal="center" vertical="center" wrapText="1"/>
    </xf>
    <xf numFmtId="0" fontId="4" fillId="17" borderId="16" xfId="1" applyFont="1" applyFill="1" applyBorder="1" applyAlignment="1">
      <alignment horizontal="left" vertical="center" wrapText="1"/>
    </xf>
    <xf numFmtId="0" fontId="4" fillId="17" borderId="17" xfId="1" applyFont="1" applyFill="1" applyBorder="1" applyAlignment="1">
      <alignment horizontal="center" vertical="center"/>
    </xf>
    <xf numFmtId="2" fontId="4" fillId="17" borderId="17" xfId="1" applyNumberFormat="1" applyFont="1" applyFill="1" applyBorder="1" applyAlignment="1">
      <alignment horizontal="left" vertical="center" wrapText="1"/>
    </xf>
    <xf numFmtId="169" fontId="4" fillId="17" borderId="17" xfId="18" applyNumberFormat="1" applyFont="1" applyFill="1" applyBorder="1" applyAlignment="1">
      <alignment vertical="center" wrapText="1"/>
    </xf>
    <xf numFmtId="0" fontId="4" fillId="17" borderId="17" xfId="1" applyFont="1" applyFill="1" applyBorder="1" applyAlignment="1">
      <alignment horizontal="left" vertical="center" wrapText="1"/>
    </xf>
    <xf numFmtId="0" fontId="4" fillId="17" borderId="18" xfId="1" applyFont="1" applyFill="1" applyBorder="1" applyAlignment="1">
      <alignment horizontal="left" vertical="center" wrapText="1"/>
    </xf>
    <xf numFmtId="1" fontId="36" fillId="0" borderId="54" xfId="0" applyNumberFormat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50" xfId="1" applyFont="1" applyFill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23" fillId="0" borderId="50" xfId="1" applyFont="1" applyFill="1" applyBorder="1" applyAlignment="1">
      <alignment horizontal="center" vertical="center" wrapText="1"/>
    </xf>
    <xf numFmtId="0" fontId="27" fillId="14" borderId="55" xfId="1" applyFont="1" applyFill="1" applyBorder="1" applyAlignment="1">
      <alignment horizontal="center" vertical="center" wrapText="1"/>
    </xf>
    <xf numFmtId="0" fontId="4" fillId="14" borderId="52" xfId="1" applyFont="1" applyFill="1" applyBorder="1" applyAlignment="1">
      <alignment horizontal="center" vertical="center" wrapText="1"/>
    </xf>
    <xf numFmtId="0" fontId="8" fillId="10" borderId="50" xfId="1" applyFont="1" applyFill="1" applyBorder="1" applyAlignment="1">
      <alignment horizontal="center" vertical="center" wrapText="1"/>
    </xf>
    <xf numFmtId="0" fontId="26" fillId="0" borderId="50" xfId="1" applyFont="1" applyBorder="1" applyAlignment="1">
      <alignment horizontal="center" vertical="center" wrapText="1"/>
    </xf>
    <xf numFmtId="0" fontId="26" fillId="10" borderId="50" xfId="1" applyFont="1" applyFill="1" applyBorder="1" applyAlignment="1">
      <alignment horizontal="center" vertical="center" wrapText="1"/>
    </xf>
    <xf numFmtId="168" fontId="26" fillId="0" borderId="27" xfId="0" applyNumberFormat="1" applyFont="1" applyFill="1" applyBorder="1" applyAlignment="1">
      <alignment horizontal="center" vertical="center" shrinkToFit="1"/>
    </xf>
    <xf numFmtId="0" fontId="4" fillId="0" borderId="52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6" fillId="14" borderId="52" xfId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top" shrinkToFit="1"/>
    </xf>
    <xf numFmtId="1" fontId="29" fillId="0" borderId="0" xfId="0" applyNumberFormat="1" applyFont="1" applyFill="1" applyBorder="1" applyAlignment="1">
      <alignment horizontal="center" vertical="top" shrinkToFit="1"/>
    </xf>
    <xf numFmtId="0" fontId="6" fillId="0" borderId="52" xfId="1" applyFont="1" applyFill="1" applyBorder="1" applyAlignment="1">
      <alignment horizontal="center" vertical="center" wrapText="1"/>
    </xf>
    <xf numFmtId="0" fontId="26" fillId="0" borderId="50" xfId="1" applyFont="1" applyFill="1" applyBorder="1" applyAlignment="1">
      <alignment horizontal="center" vertical="center" wrapText="1"/>
    </xf>
    <xf numFmtId="0" fontId="4" fillId="17" borderId="52" xfId="1" applyFont="1" applyFill="1" applyBorder="1" applyAlignment="1">
      <alignment horizontal="center" vertical="center" wrapText="1"/>
    </xf>
    <xf numFmtId="0" fontId="4" fillId="0" borderId="52" xfId="1" applyFont="1" applyFill="1" applyBorder="1" applyAlignment="1">
      <alignment horizontal="center" vertical="center" wrapText="1"/>
    </xf>
    <xf numFmtId="1" fontId="36" fillId="0" borderId="63" xfId="0" applyNumberFormat="1" applyFont="1" applyFill="1" applyBorder="1" applyAlignment="1">
      <alignment horizontal="center" vertical="top" shrinkToFit="1"/>
    </xf>
    <xf numFmtId="1" fontId="8" fillId="0" borderId="0" xfId="0" applyNumberFormat="1" applyFont="1" applyFill="1" applyBorder="1" applyAlignment="1">
      <alignment horizontal="center" vertical="top" shrinkToFit="1"/>
    </xf>
    <xf numFmtId="0" fontId="6" fillId="0" borderId="57" xfId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/>
    </xf>
    <xf numFmtId="168" fontId="26" fillId="0" borderId="54" xfId="0" applyNumberFormat="1" applyFont="1" applyFill="1" applyBorder="1" applyAlignment="1">
      <alignment horizontal="center" vertical="center" shrinkToFit="1"/>
    </xf>
    <xf numFmtId="44" fontId="4" fillId="0" borderId="55" xfId="12" applyNumberFormat="1" applyFont="1" applyFill="1" applyBorder="1" applyAlignment="1" applyProtection="1">
      <alignment horizontal="center" vertical="center"/>
    </xf>
    <xf numFmtId="10" fontId="4" fillId="0" borderId="55" xfId="12" applyNumberFormat="1" applyFont="1" applyFill="1" applyBorder="1" applyAlignment="1" applyProtection="1">
      <alignment horizontal="center" vertical="center"/>
    </xf>
    <xf numFmtId="9" fontId="8" fillId="0" borderId="43" xfId="6" applyNumberFormat="1" applyFont="1" applyFill="1" applyBorder="1" applyAlignment="1">
      <alignment horizontal="center" vertical="center" wrapText="1"/>
    </xf>
    <xf numFmtId="10" fontId="8" fillId="0" borderId="55" xfId="6" applyNumberFormat="1" applyFont="1" applyFill="1" applyBorder="1" applyAlignment="1">
      <alignment horizontal="center" vertical="center" wrapText="1"/>
    </xf>
    <xf numFmtId="9" fontId="8" fillId="0" borderId="55" xfId="6" applyNumberFormat="1" applyFont="1" applyFill="1" applyBorder="1" applyAlignment="1">
      <alignment horizontal="center" vertical="center" wrapText="1"/>
    </xf>
    <xf numFmtId="44" fontId="8" fillId="0" borderId="55" xfId="6" applyNumberFormat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44" fillId="0" borderId="0" xfId="1" applyFont="1" applyBorder="1" applyAlignment="1">
      <alignment horizontal="center" vertical="center"/>
    </xf>
    <xf numFmtId="0" fontId="13" fillId="3" borderId="5" xfId="2" applyFont="1" applyFill="1" applyBorder="1" applyAlignment="1">
      <alignment horizontal="left"/>
    </xf>
    <xf numFmtId="14" fontId="13" fillId="3" borderId="7" xfId="2" applyNumberFormat="1" applyFont="1" applyFill="1" applyBorder="1" applyAlignment="1">
      <alignment horizontal="left"/>
    </xf>
    <xf numFmtId="0" fontId="13" fillId="3" borderId="7" xfId="2" applyFont="1" applyFill="1" applyBorder="1" applyAlignment="1">
      <alignment horizontal="left"/>
    </xf>
    <xf numFmtId="0" fontId="13" fillId="3" borderId="6" xfId="2" applyFont="1" applyFill="1" applyBorder="1" applyAlignment="1">
      <alignment horizontal="left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/>
    </xf>
    <xf numFmtId="0" fontId="11" fillId="3" borderId="4" xfId="2" applyFont="1" applyFill="1" applyBorder="1" applyAlignment="1">
      <alignment horizontal="left"/>
    </xf>
    <xf numFmtId="0" fontId="12" fillId="0" borderId="5" xfId="2" applyFont="1" applyFill="1" applyBorder="1" applyAlignment="1">
      <alignment horizontal="left" wrapText="1"/>
    </xf>
    <xf numFmtId="0" fontId="12" fillId="0" borderId="7" xfId="2" applyFont="1" applyFill="1" applyBorder="1" applyAlignment="1">
      <alignment horizontal="left" wrapText="1"/>
    </xf>
    <xf numFmtId="0" fontId="16" fillId="0" borderId="0" xfId="2" applyFont="1" applyBorder="1" applyAlignment="1">
      <alignment horizontal="left" vertical="center"/>
    </xf>
    <xf numFmtId="0" fontId="13" fillId="6" borderId="37" xfId="2" applyFont="1" applyFill="1" applyBorder="1" applyAlignment="1">
      <alignment horizontal="center" vertical="center"/>
    </xf>
    <xf numFmtId="0" fontId="13" fillId="6" borderId="38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center" vertical="center" wrapText="1"/>
    </xf>
    <xf numFmtId="0" fontId="12" fillId="4" borderId="28" xfId="2" applyFont="1" applyFill="1" applyBorder="1" applyAlignment="1">
      <alignment vertical="center"/>
    </xf>
    <xf numFmtId="0" fontId="12" fillId="4" borderId="29" xfId="2" applyFont="1" applyFill="1" applyBorder="1" applyAlignment="1">
      <alignment vertical="center"/>
    </xf>
    <xf numFmtId="2" fontId="12" fillId="4" borderId="29" xfId="3" applyNumberFormat="1" applyFont="1" applyFill="1" applyBorder="1" applyAlignment="1" applyProtection="1">
      <alignment horizontal="center" vertical="center"/>
      <protection hidden="1"/>
    </xf>
    <xf numFmtId="0" fontId="13" fillId="0" borderId="34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44" fontId="14" fillId="11" borderId="48" xfId="2" applyNumberFormat="1" applyFont="1" applyFill="1" applyBorder="1" applyAlignment="1">
      <alignment horizontal="center" vertical="center"/>
    </xf>
    <xf numFmtId="0" fontId="14" fillId="11" borderId="12" xfId="2" applyFont="1" applyFill="1" applyBorder="1" applyAlignment="1">
      <alignment horizontal="center" vertical="center"/>
    </xf>
    <xf numFmtId="164" fontId="14" fillId="0" borderId="52" xfId="2" applyNumberFormat="1" applyFont="1" applyFill="1" applyBorder="1" applyAlignment="1">
      <alignment horizontal="left"/>
    </xf>
    <xf numFmtId="164" fontId="14" fillId="0" borderId="50" xfId="2" applyNumberFormat="1" applyFont="1" applyFill="1" applyBorder="1" applyAlignment="1">
      <alignment horizontal="left"/>
    </xf>
    <xf numFmtId="164" fontId="14" fillId="0" borderId="77" xfId="2" applyNumberFormat="1" applyFont="1" applyFill="1" applyBorder="1" applyAlignment="1">
      <alignment horizontal="left"/>
    </xf>
    <xf numFmtId="164" fontId="14" fillId="0" borderId="55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0" xfId="2" applyFont="1" applyFill="1" applyBorder="1" applyAlignment="1">
      <alignment horizontal="center" vertical="center" wrapText="1"/>
    </xf>
    <xf numFmtId="0" fontId="14" fillId="4" borderId="43" xfId="2" applyFont="1" applyFill="1" applyBorder="1" applyAlignment="1">
      <alignment horizontal="center" vertical="center"/>
    </xf>
    <xf numFmtId="0" fontId="14" fillId="12" borderId="43" xfId="2" applyFont="1" applyFill="1" applyBorder="1" applyAlignment="1">
      <alignment horizontal="center" vertical="center"/>
    </xf>
    <xf numFmtId="164" fontId="14" fillId="0" borderId="55" xfId="2" applyNumberFormat="1" applyFont="1" applyFill="1" applyBorder="1" applyAlignment="1">
      <alignment horizontal="left" wrapText="1"/>
    </xf>
    <xf numFmtId="0" fontId="10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2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49" fontId="4" fillId="0" borderId="60" xfId="0" applyNumberFormat="1" applyFont="1" applyFill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3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8" fillId="0" borderId="57" xfId="1" applyFont="1" applyBorder="1" applyAlignment="1">
      <alignment horizontal="left" vertical="center" wrapText="1"/>
    </xf>
    <xf numFmtId="0" fontId="28" fillId="0" borderId="2" xfId="1" applyFont="1" applyBorder="1" applyAlignment="1">
      <alignment horizontal="left" vertical="center" wrapText="1"/>
    </xf>
    <xf numFmtId="0" fontId="4" fillId="14" borderId="53" xfId="1" applyFont="1" applyFill="1" applyBorder="1" applyAlignment="1">
      <alignment horizontal="center" vertical="center" wrapText="1"/>
    </xf>
    <xf numFmtId="0" fontId="4" fillId="14" borderId="23" xfId="1" applyFont="1" applyFill="1" applyBorder="1" applyAlignment="1">
      <alignment horizontal="center" vertical="center" wrapText="1"/>
    </xf>
    <xf numFmtId="0" fontId="4" fillId="14" borderId="50" xfId="1" applyFont="1" applyFill="1" applyBorder="1" applyAlignment="1">
      <alignment horizontal="center" vertical="center" wrapText="1"/>
    </xf>
    <xf numFmtId="0" fontId="4" fillId="14" borderId="24" xfId="1" applyFont="1" applyFill="1" applyBorder="1" applyAlignment="1">
      <alignment horizontal="center" vertical="center" wrapText="1"/>
    </xf>
    <xf numFmtId="0" fontId="4" fillId="2" borderId="55" xfId="1" applyFont="1" applyFill="1" applyBorder="1" applyAlignment="1">
      <alignment horizontal="center" vertical="center" wrapText="1"/>
    </xf>
    <xf numFmtId="0" fontId="6" fillId="2" borderId="55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43" xfId="6" applyNumberFormat="1" applyFont="1" applyFill="1" applyBorder="1" applyAlignment="1">
      <alignment horizontal="center" vertical="center"/>
    </xf>
    <xf numFmtId="0" fontId="4" fillId="0" borderId="43" xfId="6" applyFont="1" applyFill="1" applyBorder="1" applyAlignment="1">
      <alignment vertical="center"/>
    </xf>
    <xf numFmtId="10" fontId="8" fillId="0" borderId="43" xfId="6" applyNumberFormat="1" applyFont="1" applyFill="1" applyBorder="1" applyAlignment="1">
      <alignment horizontal="center" vertical="center"/>
    </xf>
    <xf numFmtId="0" fontId="4" fillId="0" borderId="57" xfId="6" applyFont="1" applyFill="1" applyBorder="1" applyAlignment="1">
      <alignment vertical="center"/>
    </xf>
    <xf numFmtId="0" fontId="4" fillId="0" borderId="2" xfId="6" applyFont="1" applyFill="1" applyBorder="1" applyAlignment="1">
      <alignment vertical="center"/>
    </xf>
    <xf numFmtId="0" fontId="4" fillId="0" borderId="58" xfId="6" applyFont="1" applyFill="1" applyBorder="1" applyAlignment="1">
      <alignment vertical="center"/>
    </xf>
    <xf numFmtId="0" fontId="4" fillId="0" borderId="59" xfId="6" applyFont="1" applyFill="1" applyBorder="1" applyAlignment="1">
      <alignment vertical="center"/>
    </xf>
    <xf numFmtId="0" fontId="4" fillId="0" borderId="60" xfId="6" applyFont="1" applyFill="1" applyBorder="1" applyAlignment="1">
      <alignment vertical="center"/>
    </xf>
    <xf numFmtId="0" fontId="4" fillId="0" borderId="61" xfId="6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/>
    </xf>
    <xf numFmtId="0" fontId="4" fillId="0" borderId="5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horizontal="center" vertical="center"/>
    </xf>
    <xf numFmtId="0" fontId="4" fillId="0" borderId="7" xfId="6" applyNumberFormat="1" applyFont="1" applyFill="1" applyBorder="1" applyAlignment="1">
      <alignment horizontal="center" vertical="center"/>
    </xf>
    <xf numFmtId="0" fontId="4" fillId="0" borderId="55" xfId="6" applyFont="1" applyFill="1" applyBorder="1" applyAlignment="1">
      <alignment horizontal="right" vertical="center"/>
    </xf>
    <xf numFmtId="0" fontId="4" fillId="8" borderId="55" xfId="6" applyFont="1" applyFill="1" applyBorder="1" applyAlignment="1">
      <alignment horizontal="right" vertical="center"/>
    </xf>
    <xf numFmtId="0" fontId="4" fillId="8" borderId="52" xfId="6" applyFont="1" applyFill="1" applyBorder="1" applyAlignment="1">
      <alignment horizontal="right" vertical="center"/>
    </xf>
    <xf numFmtId="0" fontId="4" fillId="8" borderId="50" xfId="6" applyFont="1" applyFill="1" applyBorder="1" applyAlignment="1">
      <alignment horizontal="right" vertical="center"/>
    </xf>
    <xf numFmtId="0" fontId="4" fillId="8" borderId="77" xfId="6" applyFont="1" applyFill="1" applyBorder="1" applyAlignment="1">
      <alignment horizontal="right" vertical="center"/>
    </xf>
    <xf numFmtId="0" fontId="4" fillId="0" borderId="43" xfId="6" applyFont="1" applyFill="1" applyBorder="1" applyAlignment="1">
      <alignment vertical="center" wrapText="1"/>
    </xf>
    <xf numFmtId="0" fontId="4" fillId="0" borderId="0" xfId="6" applyNumberFormat="1" applyFont="1" applyBorder="1" applyAlignment="1">
      <alignment horizontal="center" wrapText="1"/>
    </xf>
    <xf numFmtId="0" fontId="4" fillId="3" borderId="10" xfId="6" applyNumberFormat="1" applyFont="1" applyFill="1" applyBorder="1" applyAlignment="1">
      <alignment horizontal="center" vertical="center"/>
    </xf>
    <xf numFmtId="0" fontId="4" fillId="3" borderId="22" xfId="6" applyNumberFormat="1" applyFont="1" applyFill="1" applyBorder="1" applyAlignment="1">
      <alignment horizontal="center" vertical="center"/>
    </xf>
    <xf numFmtId="0" fontId="4" fillId="3" borderId="11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horizontal="left" vertical="center" wrapText="1"/>
    </xf>
    <xf numFmtId="0" fontId="4" fillId="3" borderId="43" xfId="6" applyFont="1" applyFill="1" applyBorder="1" applyAlignment="1">
      <alignment horizontal="center" vertical="center"/>
    </xf>
    <xf numFmtId="166" fontId="4" fillId="3" borderId="43" xfId="6" applyNumberFormat="1" applyFont="1" applyFill="1" applyBorder="1" applyAlignment="1">
      <alignment horizontal="center" vertical="center"/>
    </xf>
    <xf numFmtId="16" fontId="4" fillId="3" borderId="43" xfId="6" applyNumberFormat="1" applyFont="1" applyFill="1" applyBorder="1" applyAlignment="1">
      <alignment horizontal="center" vertical="center"/>
    </xf>
    <xf numFmtId="0" fontId="4" fillId="0" borderId="57" xfId="6" applyFont="1" applyFill="1" applyBorder="1" applyAlignment="1">
      <alignment horizontal="left" vertical="center"/>
    </xf>
    <xf numFmtId="0" fontId="4" fillId="0" borderId="2" xfId="6" applyFont="1" applyFill="1" applyBorder="1" applyAlignment="1">
      <alignment horizontal="left" vertical="center"/>
    </xf>
    <xf numFmtId="0" fontId="4" fillId="0" borderId="80" xfId="6" applyFont="1" applyFill="1" applyBorder="1" applyAlignment="1">
      <alignment horizontal="left" vertical="center"/>
    </xf>
    <xf numFmtId="0" fontId="4" fillId="0" borderId="59" xfId="6" applyFont="1" applyFill="1" applyBorder="1" applyAlignment="1">
      <alignment horizontal="left" vertical="center"/>
    </xf>
    <xf numFmtId="0" fontId="4" fillId="0" borderId="60" xfId="6" applyFont="1" applyFill="1" applyBorder="1" applyAlignment="1">
      <alignment horizontal="left" vertical="center"/>
    </xf>
    <xf numFmtId="0" fontId="4" fillId="0" borderId="61" xfId="6" applyFont="1" applyFill="1" applyBorder="1" applyAlignment="1">
      <alignment horizontal="left" vertical="center"/>
    </xf>
    <xf numFmtId="0" fontId="4" fillId="0" borderId="76" xfId="6" applyNumberFormat="1" applyFont="1" applyFill="1" applyBorder="1" applyAlignment="1">
      <alignment horizontal="center" vertical="center"/>
    </xf>
    <xf numFmtId="0" fontId="4" fillId="0" borderId="27" xfId="6" applyNumberFormat="1" applyFont="1" applyFill="1" applyBorder="1" applyAlignment="1">
      <alignment horizontal="center" vertical="center"/>
    </xf>
    <xf numFmtId="0" fontId="4" fillId="0" borderId="43" xfId="6" applyFont="1" applyFill="1" applyBorder="1" applyAlignment="1">
      <alignment horizontal="left" vertical="center" wrapText="1"/>
    </xf>
    <xf numFmtId="0" fontId="4" fillId="0" borderId="43" xfId="6" applyFont="1" applyFill="1" applyBorder="1" applyAlignment="1">
      <alignment horizontal="left" vertical="center"/>
    </xf>
    <xf numFmtId="0" fontId="14" fillId="0" borderId="76" xfId="19" applyFont="1" applyBorder="1" applyAlignment="1">
      <alignment horizontal="center" vertical="center" wrapText="1"/>
    </xf>
    <xf numFmtId="0" fontId="14" fillId="0" borderId="55" xfId="19" applyFont="1" applyBorder="1" applyAlignment="1">
      <alignment horizontal="center" vertical="center" wrapText="1"/>
    </xf>
  </cellXfs>
  <cellStyles count="23">
    <cellStyle name="Moeda 2" xfId="5"/>
    <cellStyle name="Moeda 3" xfId="12"/>
    <cellStyle name="Normal" xfId="0" builtinId="0"/>
    <cellStyle name="Normal 10" xfId="16"/>
    <cellStyle name="Normal 11" xfId="14"/>
    <cellStyle name="Normal 2" xfId="1"/>
    <cellStyle name="Normal 2 2" xfId="6"/>
    <cellStyle name="Normal 2 2 2" xfId="21"/>
    <cellStyle name="Normal 2_Orçamento Duque de Caxias" xfId="7"/>
    <cellStyle name="Normal 3" xfId="2"/>
    <cellStyle name="Normal 4" xfId="8"/>
    <cellStyle name="Normal 5" xfId="19"/>
    <cellStyle name="Porcentagem" xfId="11" builtinId="5"/>
    <cellStyle name="Porcentagem 4" xfId="13"/>
    <cellStyle name="Separador de milhares 2" xfId="3"/>
    <cellStyle name="Separador de milhares 2 2" xfId="9"/>
    <cellStyle name="Separador de milhares 3" xfId="4"/>
    <cellStyle name="SUB" xfId="10"/>
    <cellStyle name="Vírgula" xfId="18" builtinId="3"/>
    <cellStyle name="Vírgula 2" xfId="17"/>
    <cellStyle name="Vírgula 2 2" xfId="22"/>
    <cellStyle name="Vírgula 2 4" xfId="20"/>
    <cellStyle name="Vírgula 4" xfId="1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704850</xdr:colOff>
      <xdr:row>0</xdr:row>
      <xdr:rowOff>85725</xdr:rowOff>
    </xdr:from>
    <xdr:to>
      <xdr:col>5</xdr:col>
      <xdr:colOff>600075</xdr:colOff>
      <xdr:row>0</xdr:row>
      <xdr:rowOff>647700</xdr:rowOff>
    </xdr:to>
    <xdr:pic>
      <xdr:nvPicPr>
        <xdr:cNvPr id="5" name="Picture 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7550" y="85725"/>
          <a:ext cx="609600" cy="56197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19</xdr:row>
      <xdr:rowOff>66675</xdr:rowOff>
    </xdr:from>
    <xdr:to>
      <xdr:col>6</xdr:col>
      <xdr:colOff>476250</xdr:colOff>
      <xdr:row>26</xdr:row>
      <xdr:rowOff>152400</xdr:rowOff>
    </xdr:to>
    <xdr:pic>
      <xdr:nvPicPr>
        <xdr:cNvPr id="3" name="Imagem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1" t="958" r="4775" b="15640"/>
        <a:stretch/>
      </xdr:blipFill>
      <xdr:spPr>
        <a:xfrm>
          <a:off x="2762250" y="3676650"/>
          <a:ext cx="1666875" cy="1209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460550</xdr:colOff>
      <xdr:row>75</xdr:row>
      <xdr:rowOff>10467</xdr:rowOff>
    </xdr:from>
    <xdr:to>
      <xdr:col>4</xdr:col>
      <xdr:colOff>414181</xdr:colOff>
      <xdr:row>83</xdr:row>
      <xdr:rowOff>68873</xdr:rowOff>
    </xdr:to>
    <xdr:pic>
      <xdr:nvPicPr>
        <xdr:cNvPr id="3" name="Imagem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1" t="958" r="4775" b="15640"/>
        <a:stretch/>
      </xdr:blipFill>
      <xdr:spPr>
        <a:xfrm>
          <a:off x="2616759" y="5369588"/>
          <a:ext cx="2162175" cy="1314450"/>
        </a:xfrm>
        <a:prstGeom prst="rect">
          <a:avLst/>
        </a:prstGeom>
      </xdr:spPr>
    </xdr:pic>
    <xdr:clientData/>
  </xdr:twoCellAnchor>
  <xdr:twoCellAnchor editAs="oneCell">
    <xdr:from>
      <xdr:col>2</xdr:col>
      <xdr:colOff>1224643</xdr:colOff>
      <xdr:row>0</xdr:row>
      <xdr:rowOff>0</xdr:rowOff>
    </xdr:from>
    <xdr:to>
      <xdr:col>3</xdr:col>
      <xdr:colOff>222320</xdr:colOff>
      <xdr:row>0</xdr:row>
      <xdr:rowOff>561975</xdr:rowOff>
    </xdr:to>
    <xdr:pic>
      <xdr:nvPicPr>
        <xdr:cNvPr id="4" name="Picture 7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0852" y="0"/>
          <a:ext cx="609600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5170715</xdr:colOff>
      <xdr:row>0</xdr:row>
      <xdr:rowOff>0</xdr:rowOff>
    </xdr:from>
    <xdr:to>
      <xdr:col>3</xdr:col>
      <xdr:colOff>5818415</xdr:colOff>
      <xdr:row>2</xdr:row>
      <xdr:rowOff>188026</xdr:rowOff>
    </xdr:to>
    <xdr:pic>
      <xdr:nvPicPr>
        <xdr:cNvPr id="4" name="Picture 7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72" y="0"/>
          <a:ext cx="647700" cy="623455"/>
        </a:xfrm>
        <a:prstGeom prst="rect">
          <a:avLst/>
        </a:prstGeom>
      </xdr:spPr>
    </xdr:pic>
    <xdr:clientData/>
  </xdr:twoCellAnchor>
  <xdr:twoCellAnchor editAs="oneCell">
    <xdr:from>
      <xdr:col>3</xdr:col>
      <xdr:colOff>4410075</xdr:colOff>
      <xdr:row>1687</xdr:row>
      <xdr:rowOff>76200</xdr:rowOff>
    </xdr:from>
    <xdr:to>
      <xdr:col>3</xdr:col>
      <xdr:colOff>6572250</xdr:colOff>
      <xdr:row>1693</xdr:row>
      <xdr:rowOff>190500</xdr:rowOff>
    </xdr:to>
    <xdr:pic>
      <xdr:nvPicPr>
        <xdr:cNvPr id="3" name="Imagem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1" t="958" r="4775" b="15640"/>
        <a:stretch/>
      </xdr:blipFill>
      <xdr:spPr>
        <a:xfrm>
          <a:off x="7019925" y="27879675"/>
          <a:ext cx="2162175" cy="1314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136072</xdr:colOff>
      <xdr:row>0</xdr:row>
      <xdr:rowOff>0</xdr:rowOff>
    </xdr:from>
    <xdr:to>
      <xdr:col>6</xdr:col>
      <xdr:colOff>783772</xdr:colOff>
      <xdr:row>2</xdr:row>
      <xdr:rowOff>38348</xdr:rowOff>
    </xdr:to>
    <xdr:pic>
      <xdr:nvPicPr>
        <xdr:cNvPr id="5" name="Picture 7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4465" y="0"/>
          <a:ext cx="647700" cy="623455"/>
        </a:xfrm>
        <a:prstGeom prst="rect">
          <a:avLst/>
        </a:prstGeom>
      </xdr:spPr>
    </xdr:pic>
    <xdr:clientData/>
  </xdr:twoCellAnchor>
  <xdr:twoCellAnchor editAs="oneCell">
    <xdr:from>
      <xdr:col>5</xdr:col>
      <xdr:colOff>340179</xdr:colOff>
      <xdr:row>90</xdr:row>
      <xdr:rowOff>122465</xdr:rowOff>
    </xdr:from>
    <xdr:to>
      <xdr:col>7</xdr:col>
      <xdr:colOff>243568</xdr:colOff>
      <xdr:row>96</xdr:row>
      <xdr:rowOff>48986</xdr:rowOff>
    </xdr:to>
    <xdr:pic>
      <xdr:nvPicPr>
        <xdr:cNvPr id="3" name="Imagem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1" t="958" r="4775" b="15640"/>
        <a:stretch/>
      </xdr:blipFill>
      <xdr:spPr>
        <a:xfrm>
          <a:off x="3796393" y="13688786"/>
          <a:ext cx="2162175" cy="1314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13</xdr:row>
      <xdr:rowOff>9525</xdr:rowOff>
    </xdr:from>
    <xdr:to>
      <xdr:col>3</xdr:col>
      <xdr:colOff>3076575</xdr:colOff>
      <xdr:row>19</xdr:row>
      <xdr:rowOff>180975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1" t="958" r="4775" b="15640"/>
        <a:stretch/>
      </xdr:blipFill>
      <xdr:spPr>
        <a:xfrm>
          <a:off x="2743200" y="2667000"/>
          <a:ext cx="216217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Zeros="0" view="pageBreakPreview" zoomScale="120" zoomScaleNormal="120" zoomScaleSheetLayoutView="120" workbookViewId="0">
      <selection activeCell="B21" sqref="B21"/>
    </sheetView>
  </sheetViews>
  <sheetFormatPr defaultColWidth="9.140625" defaultRowHeight="12.75"/>
  <cols>
    <col min="1" max="1" width="6.85546875" style="1" customWidth="1"/>
    <col min="2" max="2" width="90.7109375" style="1" customWidth="1"/>
    <col min="3" max="16384" width="9.140625" style="1"/>
  </cols>
  <sheetData>
    <row r="1" spans="1:8" ht="42" customHeight="1" thickBot="1">
      <c r="A1" s="489" t="s">
        <v>1109</v>
      </c>
      <c r="B1" s="490"/>
    </row>
    <row r="2" spans="1:8">
      <c r="A2" s="491"/>
      <c r="B2" s="492"/>
    </row>
    <row r="3" spans="1:8" ht="30" customHeight="1">
      <c r="A3" s="493" t="s">
        <v>2879</v>
      </c>
      <c r="B3" s="494"/>
    </row>
    <row r="4" spans="1:8">
      <c r="A4" s="485"/>
      <c r="B4" s="488"/>
    </row>
    <row r="5" spans="1:8">
      <c r="A5" s="54" t="s">
        <v>2873</v>
      </c>
      <c r="B5" s="62"/>
    </row>
    <row r="6" spans="1:8">
      <c r="A6" s="485"/>
      <c r="B6" s="488"/>
    </row>
    <row r="7" spans="1:8">
      <c r="A7" s="54" t="s">
        <v>2874</v>
      </c>
      <c r="B7" s="55"/>
    </row>
    <row r="8" spans="1:8">
      <c r="A8" s="485" t="s">
        <v>1387</v>
      </c>
      <c r="B8" s="488"/>
    </row>
    <row r="9" spans="1:8">
      <c r="A9" s="54"/>
      <c r="B9" s="55"/>
      <c r="C9" s="2"/>
      <c r="D9" s="2"/>
      <c r="E9" s="2"/>
    </row>
    <row r="10" spans="1:8">
      <c r="A10" s="485"/>
      <c r="B10" s="487"/>
    </row>
    <row r="11" spans="1:8">
      <c r="A11" s="54" t="s">
        <v>2877</v>
      </c>
      <c r="B11" s="55"/>
    </row>
    <row r="12" spans="1:8">
      <c r="A12" s="485"/>
      <c r="B12" s="486"/>
    </row>
    <row r="13" spans="1:8" ht="12.75" customHeight="1">
      <c r="A13" s="64" t="s">
        <v>2937</v>
      </c>
      <c r="B13" s="63"/>
      <c r="C13" s="2"/>
      <c r="D13" s="2"/>
      <c r="E13" s="2"/>
      <c r="F13" s="2"/>
      <c r="G13" s="2"/>
      <c r="H13" s="2"/>
    </row>
    <row r="14" spans="1:8">
      <c r="A14" s="485"/>
      <c r="B14" s="487"/>
    </row>
    <row r="15" spans="1:8" s="4" customFormat="1" ht="15">
      <c r="A15" s="54" t="s">
        <v>1446</v>
      </c>
      <c r="B15" s="55"/>
      <c r="C15" s="3"/>
      <c r="D15" s="3"/>
      <c r="E15" s="3"/>
    </row>
    <row r="16" spans="1:8">
      <c r="A16" s="248" t="s">
        <v>1447</v>
      </c>
      <c r="B16" s="56"/>
    </row>
    <row r="17" spans="1:5" s="49" customFormat="1">
      <c r="A17" s="47"/>
      <c r="B17" s="48"/>
    </row>
    <row r="18" spans="1:5">
      <c r="A18" s="57"/>
      <c r="B18" s="58"/>
    </row>
    <row r="19" spans="1:5" s="4" customFormat="1" ht="15">
      <c r="A19" s="247"/>
      <c r="B19" s="249"/>
      <c r="C19" s="3"/>
      <c r="D19" s="3"/>
      <c r="E19" s="3"/>
    </row>
    <row r="20" spans="1:5">
      <c r="A20" s="65"/>
      <c r="B20" s="40"/>
    </row>
    <row r="21" spans="1:5" s="49" customFormat="1">
      <c r="A21" s="54"/>
      <c r="B21" s="48"/>
    </row>
    <row r="22" spans="1:5">
      <c r="A22" s="39"/>
      <c r="B22" s="40"/>
    </row>
    <row r="23" spans="1:5" s="49" customFormat="1">
      <c r="A23" s="47"/>
      <c r="B23" s="48"/>
    </row>
    <row r="24" spans="1:5">
      <c r="A24" s="39"/>
      <c r="B24" s="40"/>
    </row>
    <row r="25" spans="1:5" s="49" customFormat="1">
      <c r="A25" s="47"/>
      <c r="B25" s="48"/>
    </row>
    <row r="26" spans="1:5" ht="23.25" customHeight="1" thickBot="1">
      <c r="A26" s="334" t="s">
        <v>1449</v>
      </c>
      <c r="B26" s="335" t="s">
        <v>2880</v>
      </c>
    </row>
    <row r="30" spans="1:5">
      <c r="B30" s="259"/>
    </row>
  </sheetData>
  <mergeCells count="9">
    <mergeCell ref="A12:B12"/>
    <mergeCell ref="A14:B14"/>
    <mergeCell ref="A6:B6"/>
    <mergeCell ref="A1:B1"/>
    <mergeCell ref="A2:B2"/>
    <mergeCell ref="A4:B4"/>
    <mergeCell ref="A8:B8"/>
    <mergeCell ref="A10:B10"/>
    <mergeCell ref="A3:B3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94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showZeros="0" tabSelected="1" view="pageBreakPreview" topLeftCell="A4" zoomScaleSheetLayoutView="100" workbookViewId="0">
      <selection activeCell="I21" sqref="I21"/>
    </sheetView>
  </sheetViews>
  <sheetFormatPr defaultColWidth="9" defaultRowHeight="12.75"/>
  <cols>
    <col min="1" max="2" width="2.7109375" style="16" customWidth="1"/>
    <col min="3" max="3" width="10.7109375" style="16" customWidth="1"/>
    <col min="4" max="4" width="22.140625" style="16" customWidth="1"/>
    <col min="5" max="5" width="10.7109375" style="16" customWidth="1"/>
    <col min="6" max="7" width="10.28515625" style="16" customWidth="1"/>
    <col min="8" max="8" width="10" style="16" customWidth="1"/>
    <col min="9" max="9" width="16.42578125" style="16" customWidth="1"/>
    <col min="10" max="10" width="12.7109375" style="16" customWidth="1"/>
    <col min="11" max="11" width="10.7109375" style="5" customWidth="1"/>
    <col min="12" max="16384" width="9" style="16"/>
  </cols>
  <sheetData>
    <row r="1" spans="1:19" s="6" customFormat="1" ht="51.75" customHeight="1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5"/>
    </row>
    <row r="2" spans="1:19" s="6" customFormat="1">
      <c r="A2" s="498" t="s">
        <v>2878</v>
      </c>
      <c r="B2" s="498"/>
      <c r="C2" s="498"/>
      <c r="D2" s="498"/>
      <c r="E2" s="498"/>
      <c r="F2" s="498"/>
      <c r="G2" s="498"/>
      <c r="H2" s="498"/>
      <c r="I2" s="498"/>
      <c r="J2" s="498"/>
      <c r="K2" s="5"/>
    </row>
    <row r="3" spans="1:19" s="6" customFormat="1">
      <c r="A3" s="498" t="s">
        <v>2883</v>
      </c>
      <c r="B3" s="498"/>
      <c r="C3" s="498"/>
      <c r="D3" s="498"/>
      <c r="E3" s="498"/>
      <c r="F3" s="498"/>
      <c r="G3" s="498"/>
      <c r="H3" s="498"/>
      <c r="I3" s="498"/>
      <c r="J3" s="498"/>
      <c r="K3" s="5"/>
    </row>
    <row r="4" spans="1:19" s="6" customFormat="1" ht="9.9499999999999993" customHeight="1">
      <c r="A4" s="498"/>
      <c r="B4" s="498"/>
      <c r="C4" s="498"/>
      <c r="D4" s="498"/>
      <c r="E4" s="498"/>
      <c r="F4" s="498"/>
      <c r="G4" s="498"/>
      <c r="H4" s="498"/>
      <c r="I4" s="498"/>
      <c r="J4" s="498"/>
      <c r="K4" s="5"/>
    </row>
    <row r="5" spans="1:19" s="6" customFormat="1">
      <c r="A5" s="41"/>
      <c r="B5" s="41"/>
      <c r="C5" s="41"/>
      <c r="D5" s="41"/>
      <c r="E5" s="41"/>
      <c r="F5" s="41"/>
      <c r="G5" s="41"/>
      <c r="H5" s="41"/>
      <c r="I5" s="69"/>
      <c r="J5" s="72"/>
      <c r="K5" s="5"/>
    </row>
    <row r="6" spans="1:19" s="5" customFormat="1" ht="11.25">
      <c r="A6" s="495" t="str">
        <f>'INFORMAÇÕES DA UNIDADE'!A3</f>
        <v>OBJETO:  CONSTRUÇÃO DE QUADRA DE AREIA (17.00 X 40.00) NO MUNICIPIO DE SOURE.</v>
      </c>
      <c r="B6" s="495"/>
      <c r="C6" s="495"/>
      <c r="D6" s="495"/>
      <c r="E6" s="495"/>
      <c r="F6" s="495"/>
      <c r="G6" s="495"/>
      <c r="H6" s="495"/>
      <c r="I6" s="495"/>
      <c r="J6" s="495"/>
    </row>
    <row r="7" spans="1:19" s="5" customFormat="1" ht="11.25">
      <c r="A7" s="495" t="str">
        <f>'INFORMAÇÕES DA UNIDADE'!A5</f>
        <v>MUNICÍPIO: SOURE/PA</v>
      </c>
      <c r="B7" s="495"/>
      <c r="C7" s="495"/>
      <c r="D7" s="495"/>
      <c r="E7" s="495"/>
      <c r="F7" s="495"/>
      <c r="G7" s="495"/>
      <c r="H7" s="495"/>
      <c r="I7" s="495"/>
      <c r="J7" s="495"/>
    </row>
    <row r="8" spans="1:19" s="5" customFormat="1" ht="11.25">
      <c r="A8" s="495" t="str">
        <f>'INFORMAÇÕES DA UNIDADE'!A7</f>
        <v>REFERÊNCIA: MARÇO/2021</v>
      </c>
      <c r="B8" s="495"/>
      <c r="C8" s="495"/>
      <c r="D8" s="495"/>
      <c r="E8" s="495"/>
      <c r="F8" s="495"/>
      <c r="G8" s="495"/>
      <c r="H8" s="495"/>
      <c r="I8" s="495"/>
      <c r="J8" s="495"/>
    </row>
    <row r="9" spans="1:19" s="5" customFormat="1" ht="11.25">
      <c r="A9" s="495" t="str">
        <f>'INFORMAÇÕES DA UNIDADE'!A11</f>
        <v>DATA DO ORÇAMENTO: 17/04/2021</v>
      </c>
      <c r="B9" s="495"/>
      <c r="C9" s="495"/>
      <c r="D9" s="495"/>
      <c r="E9" s="495"/>
      <c r="F9" s="495"/>
      <c r="G9" s="495"/>
      <c r="H9" s="495"/>
      <c r="I9" s="495"/>
      <c r="J9" s="495"/>
    </row>
    <row r="10" spans="1:19" s="8" customFormat="1" ht="11.25">
      <c r="A10" s="495" t="str">
        <f>'INFORMAÇÕES DA UNIDADE'!A13</f>
        <v>ENDEREÇO: 4ª RUA ENTRE 7ª e 8ª RUA - BAIRRO NOVO</v>
      </c>
      <c r="B10" s="495"/>
      <c r="C10" s="495"/>
      <c r="D10" s="495"/>
      <c r="E10" s="495"/>
      <c r="F10" s="495"/>
      <c r="G10" s="495"/>
      <c r="H10" s="495"/>
      <c r="I10" s="495"/>
      <c r="J10" s="495"/>
    </row>
    <row r="11" spans="1:19" s="8" customFormat="1" ht="11.25">
      <c r="A11" s="499" t="str">
        <f>"AÇÃO: "&amp;'INFORMAÇÕES DA UNIDADE'!B26</f>
        <v>AÇÃO: CONSTRUÇÃO DE QUADRA DE AREIA (17.00 X 40.00) NO MUNICIPIO DE SOURE.</v>
      </c>
      <c r="B11" s="499"/>
      <c r="C11" s="499"/>
      <c r="D11" s="499"/>
      <c r="E11" s="499"/>
      <c r="F11" s="499"/>
      <c r="G11" s="499"/>
      <c r="H11" s="499"/>
      <c r="I11" s="499"/>
      <c r="J11" s="499"/>
    </row>
    <row r="12" spans="1:19" s="6" customFormat="1">
      <c r="A12" s="500">
        <f>ORÇAMENTO!A14</f>
        <v>0</v>
      </c>
      <c r="B12" s="500"/>
      <c r="C12" s="500"/>
      <c r="D12" s="500"/>
      <c r="E12" s="500"/>
      <c r="F12" s="500"/>
      <c r="G12" s="500"/>
      <c r="H12" s="500"/>
      <c r="I12" s="500"/>
      <c r="J12" s="500"/>
      <c r="K12" s="9" t="s">
        <v>1105</v>
      </c>
    </row>
    <row r="13" spans="1:19" s="6" customForma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32">
        <v>1</v>
      </c>
    </row>
    <row r="14" spans="1:19" s="15" customFormat="1" ht="15">
      <c r="A14" s="501" t="s">
        <v>1110</v>
      </c>
      <c r="B14" s="502"/>
      <c r="C14" s="503" t="s">
        <v>1111</v>
      </c>
      <c r="D14" s="503"/>
      <c r="E14" s="503"/>
      <c r="F14" s="503"/>
      <c r="G14" s="503"/>
      <c r="H14" s="503"/>
      <c r="I14" s="80" t="s">
        <v>1108</v>
      </c>
      <c r="J14" s="81" t="s">
        <v>1112</v>
      </c>
      <c r="K14" s="10">
        <v>1</v>
      </c>
      <c r="L14" s="11"/>
      <c r="M14" s="12"/>
      <c r="N14" s="12"/>
      <c r="O14" s="13"/>
      <c r="P14" s="12"/>
      <c r="Q14" s="14"/>
      <c r="R14" s="12"/>
      <c r="S14" s="12"/>
    </row>
    <row r="15" spans="1:19" s="15" customFormat="1" ht="15">
      <c r="A15" s="82"/>
      <c r="B15" s="83"/>
      <c r="C15" s="83"/>
      <c r="D15" s="83"/>
      <c r="E15" s="83"/>
      <c r="F15" s="83"/>
      <c r="G15" s="83"/>
      <c r="H15" s="83"/>
      <c r="I15" s="84"/>
      <c r="J15" s="85"/>
      <c r="K15" s="10">
        <v>1</v>
      </c>
      <c r="L15" s="11"/>
      <c r="M15" s="12"/>
      <c r="N15" s="12"/>
      <c r="O15" s="13"/>
      <c r="P15" s="12"/>
      <c r="Q15" s="14"/>
      <c r="R15" s="12"/>
      <c r="S15" s="12"/>
    </row>
    <row r="16" spans="1:19" s="61" customFormat="1" ht="23.25" customHeight="1">
      <c r="A16" s="504">
        <f>IF(I16&gt;0.001,1,0)</f>
        <v>1</v>
      </c>
      <c r="B16" s="505"/>
      <c r="C16" s="506" t="str">
        <f>'INFORMAÇÕES DA UNIDADE'!B26</f>
        <v>CONSTRUÇÃO DE QUADRA DE AREIA (17.00 X 40.00) NO MUNICIPIO DE SOURE.</v>
      </c>
      <c r="D16" s="506"/>
      <c r="E16" s="506"/>
      <c r="F16" s="506"/>
      <c r="G16" s="506"/>
      <c r="H16" s="506"/>
      <c r="I16" s="86">
        <f>RESUMO!F48</f>
        <v>143921.60000000001</v>
      </c>
      <c r="J16" s="87">
        <f>I16/$I$18</f>
        <v>1</v>
      </c>
      <c r="K16" s="60">
        <f>IF(I16&gt;0.001,1,0)</f>
        <v>1</v>
      </c>
    </row>
    <row r="17" spans="1:11">
      <c r="A17" s="508"/>
      <c r="B17" s="509"/>
      <c r="C17" s="70"/>
      <c r="D17" s="70"/>
      <c r="E17" s="70"/>
      <c r="F17" s="70"/>
      <c r="G17" s="70"/>
      <c r="H17" s="70"/>
      <c r="I17" s="42"/>
      <c r="J17" s="79"/>
      <c r="K17" s="7">
        <v>1</v>
      </c>
    </row>
    <row r="18" spans="1:11">
      <c r="A18" s="496"/>
      <c r="B18" s="497"/>
      <c r="C18" s="88"/>
      <c r="D18" s="88"/>
      <c r="E18" s="88"/>
      <c r="F18" s="88"/>
      <c r="G18" s="88"/>
      <c r="H18" s="89" t="s">
        <v>1113</v>
      </c>
      <c r="I18" s="90">
        <f>SUM(I16:I16)</f>
        <v>143921.60000000001</v>
      </c>
      <c r="J18" s="91">
        <v>1</v>
      </c>
      <c r="K18" s="7">
        <v>1</v>
      </c>
    </row>
    <row r="19" spans="1:11">
      <c r="A19" s="496"/>
      <c r="B19" s="497"/>
      <c r="C19" s="88"/>
      <c r="D19" s="88"/>
      <c r="E19" s="88"/>
      <c r="F19" s="88"/>
      <c r="G19" s="88"/>
      <c r="H19" s="89" t="s">
        <v>2941</v>
      </c>
      <c r="I19" s="90">
        <f>I18*1.2882</f>
        <v>185399.80512</v>
      </c>
      <c r="J19" s="91">
        <v>1</v>
      </c>
      <c r="K19" s="7">
        <v>1</v>
      </c>
    </row>
    <row r="20" spans="1:1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7">
        <v>1</v>
      </c>
    </row>
    <row r="21" spans="1:1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7">
        <v>1</v>
      </c>
    </row>
    <row r="22" spans="1:1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7">
        <v>1</v>
      </c>
    </row>
    <row r="23" spans="1:1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7">
        <v>1</v>
      </c>
    </row>
    <row r="24" spans="1:1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7">
        <v>1</v>
      </c>
    </row>
    <row r="25" spans="1:1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7">
        <v>1</v>
      </c>
    </row>
    <row r="26" spans="1:1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33"/>
    </row>
    <row r="27" spans="1:1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33"/>
    </row>
    <row r="28" spans="1:11">
      <c r="A28" s="498" t="str">
        <f>'INFORMAÇÕES DA UNIDADE'!$A$15</f>
        <v>GERALDO HENRIQUE ALMEIDA FIGUEIREDO</v>
      </c>
      <c r="B28" s="498"/>
      <c r="C28" s="498"/>
      <c r="D28" s="498"/>
      <c r="E28" s="498"/>
      <c r="F28" s="498"/>
      <c r="G28" s="498"/>
      <c r="H28" s="498"/>
      <c r="I28" s="498"/>
      <c r="J28" s="498"/>
      <c r="K28" s="7">
        <v>1</v>
      </c>
    </row>
    <row r="29" spans="1:11">
      <c r="A29" s="507" t="str">
        <f>'INFORMAÇÕES DA UNIDADE'!$A$16</f>
        <v>ARQUITETO E URBANISMO CAU: A28508-0</v>
      </c>
      <c r="B29" s="507"/>
      <c r="C29" s="507"/>
      <c r="D29" s="507"/>
      <c r="E29" s="507"/>
      <c r="F29" s="507"/>
      <c r="G29" s="507"/>
      <c r="H29" s="507"/>
      <c r="I29" s="507"/>
      <c r="J29" s="507"/>
      <c r="K29" s="7">
        <v>1</v>
      </c>
    </row>
    <row r="30" spans="1:1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33">
        <v>1</v>
      </c>
    </row>
    <row r="31" spans="1:1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33">
        <v>1</v>
      </c>
    </row>
    <row r="32" spans="1:1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33"/>
    </row>
    <row r="33" spans="1:1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33"/>
    </row>
    <row r="34" spans="1:1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33"/>
    </row>
    <row r="35" spans="1:1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33"/>
    </row>
    <row r="36" spans="1:1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7">
        <v>1</v>
      </c>
    </row>
    <row r="37" spans="1:11">
      <c r="A37" s="498" t="str">
        <f>IF('INFORMAÇÕES DA UNIDADE'!$A$18:$B$18="","",'INFORMAÇÕES DA UNIDADE'!$A$18:$B$18)</f>
        <v/>
      </c>
      <c r="B37" s="498"/>
      <c r="C37" s="498"/>
      <c r="D37" s="498"/>
      <c r="E37" s="498"/>
      <c r="F37" s="498"/>
      <c r="G37" s="498"/>
      <c r="H37" s="498"/>
      <c r="I37" s="498"/>
      <c r="J37" s="498"/>
      <c r="K37" s="7">
        <v>1</v>
      </c>
    </row>
    <row r="38" spans="1:11">
      <c r="A38" s="498" t="str">
        <f>IF('INFORMAÇÕES DA UNIDADE'!$A$19:$B$19="","",'INFORMAÇÕES DA UNIDADE'!$A$19:$B$19)</f>
        <v/>
      </c>
      <c r="B38" s="498"/>
      <c r="C38" s="498"/>
      <c r="D38" s="498"/>
      <c r="E38" s="498"/>
      <c r="F38" s="498"/>
      <c r="G38" s="498"/>
      <c r="H38" s="498"/>
      <c r="I38" s="498"/>
      <c r="J38" s="498"/>
      <c r="K38" s="7">
        <v>1</v>
      </c>
    </row>
    <row r="39" spans="1:11">
      <c r="A39" s="507">
        <f>'INFORMAÇÕES DA UNIDADE'!A20</f>
        <v>0</v>
      </c>
      <c r="B39" s="507"/>
      <c r="C39" s="507"/>
      <c r="D39" s="507"/>
      <c r="E39" s="507"/>
      <c r="F39" s="507"/>
      <c r="G39" s="507"/>
      <c r="H39" s="507"/>
      <c r="I39" s="507"/>
      <c r="J39" s="507"/>
      <c r="K39" s="7">
        <v>1</v>
      </c>
    </row>
    <row r="40" spans="1:11">
      <c r="A40" s="498"/>
      <c r="B40" s="498"/>
      <c r="C40" s="498"/>
      <c r="D40" s="498"/>
      <c r="E40" s="498"/>
      <c r="F40" s="498"/>
      <c r="G40" s="498"/>
      <c r="H40" s="498"/>
      <c r="I40" s="498"/>
      <c r="J40" s="498"/>
      <c r="K40" s="7">
        <v>1</v>
      </c>
    </row>
    <row r="41" spans="1:1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7">
        <v>1</v>
      </c>
    </row>
    <row r="42" spans="1:11">
      <c r="A42" s="498">
        <f>'INFORMAÇÕES DA UNIDADE'!A21:B21</f>
        <v>0</v>
      </c>
      <c r="B42" s="498"/>
      <c r="C42" s="498"/>
      <c r="D42" s="498"/>
      <c r="E42" s="498"/>
      <c r="F42" s="498"/>
      <c r="G42" s="498"/>
      <c r="H42" s="498"/>
      <c r="I42" s="498"/>
      <c r="J42" s="498"/>
      <c r="K42" s="7">
        <v>1</v>
      </c>
    </row>
  </sheetData>
  <autoFilter ref="K12:K42"/>
  <mergeCells count="25">
    <mergeCell ref="A1:J1"/>
    <mergeCell ref="A2:J2"/>
    <mergeCell ref="A3:J3"/>
    <mergeCell ref="A6:J6"/>
    <mergeCell ref="A7:J7"/>
    <mergeCell ref="A4:J4"/>
    <mergeCell ref="A29:J29"/>
    <mergeCell ref="A39:J39"/>
    <mergeCell ref="A40:J40"/>
    <mergeCell ref="A42:J42"/>
    <mergeCell ref="A17:B17"/>
    <mergeCell ref="A18:B18"/>
    <mergeCell ref="A37:J37"/>
    <mergeCell ref="A38:J38"/>
    <mergeCell ref="A8:J8"/>
    <mergeCell ref="A9:J9"/>
    <mergeCell ref="A10:J10"/>
    <mergeCell ref="A19:B19"/>
    <mergeCell ref="A28:J28"/>
    <mergeCell ref="A11:J11"/>
    <mergeCell ref="A12:J12"/>
    <mergeCell ref="A14:B14"/>
    <mergeCell ref="C14:H14"/>
    <mergeCell ref="A16:B16"/>
    <mergeCell ref="C16:H16"/>
  </mergeCells>
  <printOptions horizontalCentered="1"/>
  <pageMargins left="0.70866141732283472" right="0.27559055118110237" top="0.78740157480314965" bottom="0.78740157480314965" header="0.51181102362204722" footer="0.51181102362204722"/>
  <pageSetup paperSize="9" scale="80" firstPageNumber="0" orientation="portrait" r:id="rId1"/>
  <headerFooter alignWithMargins="0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86"/>
  <sheetViews>
    <sheetView showGridLines="0" showZeros="0" view="pageBreakPreview" topLeftCell="A13" zoomScale="91" zoomScaleSheetLayoutView="91" workbookViewId="0">
      <selection activeCell="F82" sqref="F82"/>
    </sheetView>
  </sheetViews>
  <sheetFormatPr defaultColWidth="9.140625" defaultRowHeight="12.75"/>
  <cols>
    <col min="1" max="1" width="7.42578125" style="18" customWidth="1"/>
    <col min="2" max="2" width="25" style="18" customWidth="1"/>
    <col min="3" max="3" width="24.140625" style="18" customWidth="1"/>
    <col min="4" max="4" width="9" style="18" customWidth="1"/>
    <col min="5" max="5" width="11.28515625" style="18" customWidth="1"/>
    <col min="6" max="6" width="17.5703125" style="18" bestFit="1" customWidth="1"/>
    <col min="7" max="7" width="13.7109375" style="24" customWidth="1"/>
    <col min="8" max="8" width="10.7109375" style="17" customWidth="1"/>
    <col min="9" max="16384" width="9.140625" style="18"/>
  </cols>
  <sheetData>
    <row r="1" spans="1:9" ht="46.5" customHeight="1">
      <c r="A1" s="498"/>
      <c r="B1" s="498"/>
      <c r="C1" s="498"/>
      <c r="D1" s="498"/>
      <c r="E1" s="498"/>
      <c r="F1" s="498"/>
      <c r="G1" s="498"/>
      <c r="H1" s="66"/>
      <c r="I1" s="44"/>
    </row>
    <row r="2" spans="1:9">
      <c r="A2" s="519" t="s">
        <v>2878</v>
      </c>
      <c r="B2" s="519"/>
      <c r="C2" s="519"/>
      <c r="D2" s="519"/>
      <c r="E2" s="519"/>
      <c r="F2" s="519"/>
      <c r="G2" s="519"/>
      <c r="H2" s="381"/>
      <c r="I2" s="44"/>
    </row>
    <row r="3" spans="1:9">
      <c r="A3" s="519" t="s">
        <v>2883</v>
      </c>
      <c r="B3" s="519"/>
      <c r="C3" s="519"/>
      <c r="D3" s="519"/>
      <c r="E3" s="519"/>
      <c r="F3" s="519"/>
      <c r="G3" s="519"/>
      <c r="H3" s="381"/>
      <c r="I3" s="44"/>
    </row>
    <row r="4" spans="1:9">
      <c r="A4" s="519"/>
      <c r="B4" s="519"/>
      <c r="C4" s="519"/>
      <c r="D4" s="519"/>
      <c r="E4" s="519"/>
      <c r="F4" s="519"/>
      <c r="G4" s="519"/>
      <c r="H4" s="381"/>
      <c r="I4" s="44"/>
    </row>
    <row r="5" spans="1:9">
      <c r="A5" s="499" t="str">
        <f>'INFORMAÇÕES DA UNIDADE'!A3:B3</f>
        <v>OBJETO:  CONSTRUÇÃO DE QUADRA DE AREIA (17.00 X 40.00) NO MUNICIPIO DE SOURE.</v>
      </c>
      <c r="B5" s="499"/>
      <c r="C5" s="499"/>
      <c r="D5" s="499"/>
      <c r="E5" s="499"/>
      <c r="F5" s="499"/>
      <c r="G5" s="499"/>
      <c r="H5" s="381"/>
      <c r="I5" s="44"/>
    </row>
    <row r="6" spans="1:9" ht="12.75" customHeight="1">
      <c r="A6" s="499" t="str">
        <f>'INFORMAÇÕES DA UNIDADE'!A5:B5</f>
        <v>MUNICÍPIO: SOURE/PA</v>
      </c>
      <c r="B6" s="499"/>
      <c r="C6" s="499"/>
      <c r="D6" s="499"/>
      <c r="E6" s="499"/>
      <c r="F6" s="499"/>
      <c r="G6" s="499"/>
      <c r="H6" s="66"/>
      <c r="I6" s="44"/>
    </row>
    <row r="7" spans="1:9" ht="12.75" customHeight="1">
      <c r="A7" s="499" t="str">
        <f>'INFORMAÇÕES DA UNIDADE'!A7:B7</f>
        <v>REFERÊNCIA: MARÇO/2021</v>
      </c>
      <c r="B7" s="499"/>
      <c r="C7" s="499"/>
      <c r="D7" s="499"/>
      <c r="E7" s="499"/>
      <c r="F7" s="499"/>
      <c r="G7" s="499"/>
      <c r="H7" s="66"/>
      <c r="I7" s="44"/>
    </row>
    <row r="8" spans="1:9" s="19" customFormat="1" ht="12.75" customHeight="1">
      <c r="A8" s="499" t="str">
        <f>'INFORMAÇÕES DA UNIDADE'!A13:B13</f>
        <v>ENDEREÇO: 4ª RUA ENTRE 7ª e 8ª RUA - BAIRRO NOVO</v>
      </c>
      <c r="B8" s="499"/>
      <c r="C8" s="499"/>
      <c r="D8" s="499"/>
      <c r="E8" s="499"/>
      <c r="F8" s="499"/>
      <c r="G8" s="499"/>
      <c r="H8" s="75"/>
      <c r="I8" s="76"/>
    </row>
    <row r="9" spans="1:9" s="19" customFormat="1" ht="21.75" customHeight="1">
      <c r="A9" s="499" t="str">
        <f>"AÇÃO: "&amp;'INFORMAÇÕES DA UNIDADE'!B26</f>
        <v>AÇÃO: CONSTRUÇÃO DE QUADRA DE AREIA (17.00 X 40.00) NO MUNICIPIO DE SOURE.</v>
      </c>
      <c r="B9" s="499"/>
      <c r="C9" s="499"/>
      <c r="D9" s="499"/>
      <c r="E9" s="499"/>
      <c r="F9" s="499"/>
      <c r="G9" s="499"/>
      <c r="H9" s="75"/>
      <c r="I9" s="76"/>
    </row>
    <row r="10" spans="1:9" s="20" customFormat="1">
      <c r="A10" s="520">
        <f>ORÇAMENTO!A14</f>
        <v>0</v>
      </c>
      <c r="B10" s="520"/>
      <c r="C10" s="520"/>
      <c r="D10" s="520"/>
      <c r="E10" s="520"/>
      <c r="F10" s="520"/>
      <c r="G10" s="520"/>
      <c r="H10" s="21">
        <v>1</v>
      </c>
      <c r="I10" s="77"/>
    </row>
    <row r="11" spans="1:9" s="20" customFormat="1" hidden="1">
      <c r="A11" s="521" t="s">
        <v>1114</v>
      </c>
      <c r="B11" s="521"/>
      <c r="C11" s="521"/>
      <c r="D11" s="521"/>
      <c r="E11" s="521"/>
      <c r="F11" s="521"/>
      <c r="G11" s="521"/>
      <c r="H11" s="21">
        <f>H40</f>
        <v>0</v>
      </c>
      <c r="I11" s="77"/>
    </row>
    <row r="12" spans="1:9" s="20" customFormat="1" hidden="1">
      <c r="A12" s="101"/>
      <c r="B12" s="78"/>
      <c r="C12" s="78"/>
      <c r="D12" s="78"/>
      <c r="E12" s="78"/>
      <c r="F12" s="78"/>
      <c r="G12" s="102"/>
      <c r="H12" s="21">
        <f>H11</f>
        <v>0</v>
      </c>
      <c r="I12" s="77"/>
    </row>
    <row r="13" spans="1:9" s="20" customFormat="1" ht="15" customHeight="1">
      <c r="A13" s="99" t="s">
        <v>1110</v>
      </c>
      <c r="B13" s="522" t="s">
        <v>1115</v>
      </c>
      <c r="C13" s="522"/>
      <c r="D13" s="522"/>
      <c r="E13" s="522"/>
      <c r="F13" s="100" t="s">
        <v>1107</v>
      </c>
      <c r="G13" s="100" t="s">
        <v>1112</v>
      </c>
      <c r="H13" s="21">
        <v>1</v>
      </c>
      <c r="I13" s="77"/>
    </row>
    <row r="14" spans="1:9" s="20" customFormat="1" ht="14.25">
      <c r="A14" s="117">
        <f>ORÇAMENTO!A19</f>
        <v>1</v>
      </c>
      <c r="B14" s="523" t="str">
        <f>ORÇAMENTO!D19</f>
        <v>SERVIÇOS PRELIMINARES:</v>
      </c>
      <c r="C14" s="523"/>
      <c r="D14" s="523"/>
      <c r="E14" s="523"/>
      <c r="F14" s="118">
        <f>ORÇAMENTO!I84</f>
        <v>15804.310000000001</v>
      </c>
      <c r="G14" s="119">
        <f t="shared" ref="G14:G46" si="0">F14/$F$48</f>
        <v>0.10981193927805138</v>
      </c>
      <c r="H14" s="36">
        <f>IF(F14&gt;0.1,1,0)</f>
        <v>1</v>
      </c>
      <c r="I14" s="77"/>
    </row>
    <row r="15" spans="1:9" s="20" customFormat="1" ht="14.25" hidden="1">
      <c r="A15" s="117">
        <f>ORÇAMENTO!A85</f>
        <v>1</v>
      </c>
      <c r="B15" s="523" t="str">
        <f>ORÇAMENTO!D85</f>
        <v>DEMOLIÇÕES E RETIRADAS:</v>
      </c>
      <c r="C15" s="523"/>
      <c r="D15" s="523"/>
      <c r="E15" s="523"/>
      <c r="F15" s="118">
        <f>ORÇAMENTO!I141</f>
        <v>0</v>
      </c>
      <c r="G15" s="119">
        <f t="shared" si="0"/>
        <v>0</v>
      </c>
      <c r="H15" s="36">
        <f t="shared" ref="H15:H48" si="1">IF(F15&gt;0.1,1,0)</f>
        <v>0</v>
      </c>
      <c r="I15" s="77"/>
    </row>
    <row r="16" spans="1:9" s="20" customFormat="1" ht="14.25">
      <c r="A16" s="117">
        <f>ORÇAMENTO!A142</f>
        <v>2</v>
      </c>
      <c r="B16" s="523" t="str">
        <f>ORÇAMENTO!D142</f>
        <v>ADMINISTRAÇÃO</v>
      </c>
      <c r="C16" s="523"/>
      <c r="D16" s="523"/>
      <c r="E16" s="523"/>
      <c r="F16" s="118">
        <f>ORÇAMENTO!I144</f>
        <v>9981.91</v>
      </c>
      <c r="G16" s="119">
        <f t="shared" si="0"/>
        <v>6.9356580249246805E-2</v>
      </c>
      <c r="H16" s="36">
        <f t="shared" si="1"/>
        <v>1</v>
      </c>
      <c r="I16" s="77"/>
    </row>
    <row r="17" spans="1:9" s="20" customFormat="1" ht="14.25">
      <c r="A17" s="117">
        <f>ORÇAMENTO!A145</f>
        <v>3</v>
      </c>
      <c r="B17" s="523" t="str">
        <f>ORÇAMENTO!D145</f>
        <v>MOVIMENTO DE TERRA:</v>
      </c>
      <c r="C17" s="523"/>
      <c r="D17" s="523"/>
      <c r="E17" s="523"/>
      <c r="F17" s="118">
        <f>ORÇAMENTO!I152</f>
        <v>13679.28</v>
      </c>
      <c r="G17" s="119">
        <f t="shared" si="0"/>
        <v>9.5046747673733473E-2</v>
      </c>
      <c r="H17" s="36">
        <f t="shared" si="1"/>
        <v>1</v>
      </c>
      <c r="I17" s="77"/>
    </row>
    <row r="18" spans="1:9" s="20" customFormat="1" ht="14.25">
      <c r="A18" s="117">
        <f>ORÇAMENTO!A153</f>
        <v>4</v>
      </c>
      <c r="B18" s="523" t="str">
        <f>ORÇAMENTO!D153</f>
        <v>FUNDAÇÕES:</v>
      </c>
      <c r="C18" s="523"/>
      <c r="D18" s="523"/>
      <c r="E18" s="523"/>
      <c r="F18" s="118">
        <f>ORÇAMENTO!I175</f>
        <v>12223.869999999999</v>
      </c>
      <c r="G18" s="119">
        <f t="shared" si="0"/>
        <v>8.4934228079732291E-2</v>
      </c>
      <c r="H18" s="36">
        <f t="shared" si="1"/>
        <v>1</v>
      </c>
      <c r="I18" s="77"/>
    </row>
    <row r="19" spans="1:9" s="20" customFormat="1" ht="14.25">
      <c r="A19" s="117">
        <f>ORÇAMENTO!A176</f>
        <v>5</v>
      </c>
      <c r="B19" s="523" t="str">
        <f>ORÇAMENTO!D176</f>
        <v>ESTRUTURA:</v>
      </c>
      <c r="C19" s="523"/>
      <c r="D19" s="523"/>
      <c r="E19" s="523"/>
      <c r="F19" s="118">
        <f>ORÇAMENTO!I224</f>
        <v>13678.19</v>
      </c>
      <c r="G19" s="119">
        <f t="shared" si="0"/>
        <v>9.5039174105902097E-2</v>
      </c>
      <c r="H19" s="36">
        <f t="shared" si="1"/>
        <v>1</v>
      </c>
      <c r="I19" s="77"/>
    </row>
    <row r="20" spans="1:9" s="20" customFormat="1" ht="14.25">
      <c r="A20" s="117">
        <f>ORÇAMENTO!A225</f>
        <v>6</v>
      </c>
      <c r="B20" s="523" t="str">
        <f>ORÇAMENTO!D225</f>
        <v>PAREDES E PAINEIS:</v>
      </c>
      <c r="C20" s="523"/>
      <c r="D20" s="523"/>
      <c r="E20" s="523"/>
      <c r="F20" s="118">
        <f>ORÇAMENTO!I264</f>
        <v>2098.5100000000002</v>
      </c>
      <c r="G20" s="119">
        <f t="shared" si="0"/>
        <v>1.4580924614512346E-2</v>
      </c>
      <c r="H20" s="36">
        <f t="shared" si="1"/>
        <v>1</v>
      </c>
      <c r="I20" s="77"/>
    </row>
    <row r="21" spans="1:9" s="20" customFormat="1" ht="14.25" hidden="1">
      <c r="A21" s="117">
        <f>ORÇAMENTO!A265</f>
        <v>7</v>
      </c>
      <c r="B21" s="523" t="str">
        <f>ORÇAMENTO!D265</f>
        <v>COBERTURA:</v>
      </c>
      <c r="C21" s="523"/>
      <c r="D21" s="523"/>
      <c r="E21" s="523"/>
      <c r="F21" s="118">
        <f>ORÇAMENTO!I318</f>
        <v>0</v>
      </c>
      <c r="G21" s="119">
        <f t="shared" si="0"/>
        <v>0</v>
      </c>
      <c r="H21" s="36">
        <f t="shared" si="1"/>
        <v>0</v>
      </c>
      <c r="I21" s="77"/>
    </row>
    <row r="22" spans="1:9" s="20" customFormat="1" ht="14.25" hidden="1">
      <c r="A22" s="117">
        <f>ORÇAMENTO!A319</f>
        <v>8</v>
      </c>
      <c r="B22" s="523" t="str">
        <f>ORÇAMENTO!D319</f>
        <v>IMPERMEABILIZAÇÕES /TRATAMENTOS:</v>
      </c>
      <c r="C22" s="523"/>
      <c r="D22" s="523"/>
      <c r="E22" s="523"/>
      <c r="F22" s="118">
        <f>ORÇAMENTO!I337</f>
        <v>0</v>
      </c>
      <c r="G22" s="119">
        <f t="shared" si="0"/>
        <v>0</v>
      </c>
      <c r="H22" s="36">
        <f t="shared" si="1"/>
        <v>0</v>
      </c>
      <c r="I22" s="77"/>
    </row>
    <row r="23" spans="1:9" s="20" customFormat="1" ht="14.25">
      <c r="A23" s="117">
        <f>ORÇAMENTO!A338</f>
        <v>7</v>
      </c>
      <c r="B23" s="523" t="str">
        <f>ORÇAMENTO!D338</f>
        <v>ESQUADRIAS:</v>
      </c>
      <c r="C23" s="523"/>
      <c r="D23" s="523"/>
      <c r="E23" s="523"/>
      <c r="F23" s="118">
        <f>ORÇAMENTO!I408</f>
        <v>11898.039999999999</v>
      </c>
      <c r="G23" s="119">
        <f t="shared" si="0"/>
        <v>8.2670287156340658E-2</v>
      </c>
      <c r="H23" s="36">
        <f t="shared" si="1"/>
        <v>1</v>
      </c>
      <c r="I23" s="77"/>
    </row>
    <row r="24" spans="1:9" s="20" customFormat="1" ht="14.25" hidden="1">
      <c r="A24" s="117">
        <f>ORÇAMENTO!A409</f>
        <v>10</v>
      </c>
      <c r="B24" s="523" t="str">
        <f>ORÇAMENTO!D409</f>
        <v>VIDROS</v>
      </c>
      <c r="C24" s="523"/>
      <c r="D24" s="523"/>
      <c r="E24" s="523"/>
      <c r="F24" s="118">
        <f>ORÇAMENTO!I426</f>
        <v>0</v>
      </c>
      <c r="G24" s="119">
        <f t="shared" si="0"/>
        <v>0</v>
      </c>
      <c r="H24" s="36">
        <f t="shared" si="1"/>
        <v>0</v>
      </c>
      <c r="I24" s="77"/>
    </row>
    <row r="25" spans="1:9" s="20" customFormat="1" ht="14.25" hidden="1">
      <c r="A25" s="117">
        <f>ORÇAMENTO!A427</f>
        <v>11</v>
      </c>
      <c r="B25" s="523" t="str">
        <f>ORÇAMENTO!D427</f>
        <v>FERRAGENS:</v>
      </c>
      <c r="C25" s="523"/>
      <c r="D25" s="523"/>
      <c r="E25" s="523"/>
      <c r="F25" s="118">
        <f>ORÇAMENTO!I460</f>
        <v>0</v>
      </c>
      <c r="G25" s="119">
        <f t="shared" si="0"/>
        <v>0</v>
      </c>
      <c r="H25" s="36">
        <f t="shared" si="1"/>
        <v>0</v>
      </c>
      <c r="I25" s="77"/>
    </row>
    <row r="26" spans="1:9" s="20" customFormat="1" ht="14.25">
      <c r="A26" s="117">
        <f>ORÇAMENTO!A461</f>
        <v>8</v>
      </c>
      <c r="B26" s="523" t="str">
        <f>ORÇAMENTO!D461</f>
        <v>REVESTIMENTOS:</v>
      </c>
      <c r="C26" s="523"/>
      <c r="D26" s="523"/>
      <c r="E26" s="523"/>
      <c r="F26" s="118">
        <f>ORÇAMENTO!I491</f>
        <v>3344.76</v>
      </c>
      <c r="G26" s="119">
        <f t="shared" si="0"/>
        <v>2.3240152972173741E-2</v>
      </c>
      <c r="H26" s="36">
        <f t="shared" si="1"/>
        <v>1</v>
      </c>
      <c r="I26" s="77"/>
    </row>
    <row r="27" spans="1:9" s="20" customFormat="1" ht="14.25" hidden="1">
      <c r="A27" s="117">
        <f>ORÇAMENTO!A492</f>
        <v>13</v>
      </c>
      <c r="B27" s="523" t="str">
        <f>ORÇAMENTO!D492</f>
        <v>RODAPES, SOLEIRAS E PEITORIS:</v>
      </c>
      <c r="C27" s="523"/>
      <c r="D27" s="523"/>
      <c r="E27" s="523"/>
      <c r="F27" s="118">
        <f>ORÇAMENTO!I508</f>
        <v>0</v>
      </c>
      <c r="G27" s="119">
        <f t="shared" si="0"/>
        <v>0</v>
      </c>
      <c r="H27" s="36">
        <f t="shared" si="1"/>
        <v>0</v>
      </c>
      <c r="I27" s="77"/>
    </row>
    <row r="28" spans="1:9" s="20" customFormat="1" ht="14.25">
      <c r="A28" s="117">
        <f>ORÇAMENTO!A509</f>
        <v>9</v>
      </c>
      <c r="B28" s="523" t="str">
        <f>ORÇAMENTO!D509</f>
        <v>PISOS:</v>
      </c>
      <c r="C28" s="523"/>
      <c r="D28" s="523"/>
      <c r="E28" s="523"/>
      <c r="F28" s="118">
        <f>ORÇAMENTO!I549</f>
        <v>5590.69</v>
      </c>
      <c r="G28" s="119">
        <f t="shared" si="0"/>
        <v>3.884538526531111E-2</v>
      </c>
      <c r="H28" s="36">
        <f t="shared" si="1"/>
        <v>1</v>
      </c>
      <c r="I28" s="77"/>
    </row>
    <row r="29" spans="1:9" s="20" customFormat="1" ht="14.25" hidden="1">
      <c r="A29" s="117">
        <f>ORÇAMENTO!A550</f>
        <v>15</v>
      </c>
      <c r="B29" s="523" t="str">
        <f>ORÇAMENTO!D550</f>
        <v>FORROS:</v>
      </c>
      <c r="C29" s="523"/>
      <c r="D29" s="523"/>
      <c r="E29" s="523"/>
      <c r="F29" s="118">
        <f>ORÇAMENTO!I569</f>
        <v>0</v>
      </c>
      <c r="G29" s="119">
        <f t="shared" si="0"/>
        <v>0</v>
      </c>
      <c r="H29" s="36">
        <f t="shared" si="1"/>
        <v>0</v>
      </c>
      <c r="I29" s="77"/>
    </row>
    <row r="30" spans="1:9" s="20" customFormat="1" ht="14.25">
      <c r="A30" s="117">
        <f>ORÇAMENTO!A570</f>
        <v>10</v>
      </c>
      <c r="B30" s="523" t="str">
        <f>ORÇAMENTO!D570</f>
        <v>PINTURAS:</v>
      </c>
      <c r="C30" s="523"/>
      <c r="D30" s="523"/>
      <c r="E30" s="523"/>
      <c r="F30" s="118">
        <f>ORÇAMENTO!I622</f>
        <v>1292.76</v>
      </c>
      <c r="G30" s="119">
        <f t="shared" si="0"/>
        <v>8.9823904125579477E-3</v>
      </c>
      <c r="H30" s="36">
        <f t="shared" si="1"/>
        <v>1</v>
      </c>
      <c r="I30" s="77"/>
    </row>
    <row r="31" spans="1:9" s="20" customFormat="1" ht="14.25">
      <c r="A31" s="117">
        <f>ORÇAMENTO!A623</f>
        <v>11</v>
      </c>
      <c r="B31" s="523" t="str">
        <f>ORÇAMENTO!D623</f>
        <v>INSTALAÇÕES ELÉTRICAS</v>
      </c>
      <c r="C31" s="523"/>
      <c r="D31" s="523"/>
      <c r="E31" s="523"/>
      <c r="F31" s="118">
        <f>ORÇAMENTO!I1097</f>
        <v>20124.45</v>
      </c>
      <c r="G31" s="119">
        <f t="shared" si="0"/>
        <v>0.13982925426065301</v>
      </c>
      <c r="H31" s="36">
        <f t="shared" si="1"/>
        <v>1</v>
      </c>
      <c r="I31" s="77"/>
    </row>
    <row r="32" spans="1:9" s="20" customFormat="1" ht="14.25" hidden="1">
      <c r="A32" s="117">
        <f>ORÇAMENTO!A1098</f>
        <v>18</v>
      </c>
      <c r="B32" s="523" t="str">
        <f>ORÇAMENTO!D1098</f>
        <v>INSTALAÇÕES TELEFÔNICAS E LÓGICA:</v>
      </c>
      <c r="C32" s="523"/>
      <c r="D32" s="523"/>
      <c r="E32" s="523"/>
      <c r="F32" s="118">
        <f>ORÇAMENTO!I1156</f>
        <v>0</v>
      </c>
      <c r="G32" s="119">
        <f t="shared" si="0"/>
        <v>0</v>
      </c>
      <c r="H32" s="36">
        <f t="shared" si="1"/>
        <v>0</v>
      </c>
      <c r="I32" s="77"/>
    </row>
    <row r="33" spans="1:10" s="20" customFormat="1" ht="14.25" hidden="1">
      <c r="A33" s="117">
        <f>ORÇAMENTO!A1157</f>
        <v>19</v>
      </c>
      <c r="B33" s="523" t="str">
        <f>ORÇAMENTO!D1157</f>
        <v>INSTALAÇÕES DE AR CONDICIONADO:</v>
      </c>
      <c r="C33" s="523"/>
      <c r="D33" s="523"/>
      <c r="E33" s="523"/>
      <c r="F33" s="118">
        <f>ORÇAMENTO!I1181</f>
        <v>0</v>
      </c>
      <c r="G33" s="119">
        <f t="shared" si="0"/>
        <v>0</v>
      </c>
      <c r="H33" s="36">
        <f t="shared" si="1"/>
        <v>0</v>
      </c>
      <c r="I33" s="77"/>
    </row>
    <row r="34" spans="1:10" s="20" customFormat="1" ht="14.25" hidden="1">
      <c r="A34" s="117">
        <f>ORÇAMENTO!A1182</f>
        <v>20</v>
      </c>
      <c r="B34" s="523" t="str">
        <f>ORÇAMENTO!D1182</f>
        <v>INSTALAÇÕES HIDROSSANITÁRIAS:</v>
      </c>
      <c r="C34" s="523"/>
      <c r="D34" s="523"/>
      <c r="E34" s="523"/>
      <c r="F34" s="118">
        <f>ORÇAMENTO!I1449</f>
        <v>0</v>
      </c>
      <c r="G34" s="119">
        <f t="shared" si="0"/>
        <v>0</v>
      </c>
      <c r="H34" s="36">
        <f t="shared" si="1"/>
        <v>0</v>
      </c>
      <c r="I34" s="77"/>
    </row>
    <row r="35" spans="1:10" s="20" customFormat="1" ht="14.25" hidden="1">
      <c r="A35" s="117">
        <f>ORÇAMENTO!A1450</f>
        <v>21</v>
      </c>
      <c r="B35" s="523" t="str">
        <f>ORÇAMENTO!D1450</f>
        <v>INSTALAÇÕES DE PROTEÇÃO/COMBATE A INCÊNDIO:</v>
      </c>
      <c r="C35" s="523"/>
      <c r="D35" s="523"/>
      <c r="E35" s="523"/>
      <c r="F35" s="118">
        <f>ORÇAMENTO!I1469</f>
        <v>0</v>
      </c>
      <c r="G35" s="119">
        <f t="shared" si="0"/>
        <v>0</v>
      </c>
      <c r="H35" s="36">
        <f t="shared" si="1"/>
        <v>0</v>
      </c>
      <c r="I35" s="77"/>
    </row>
    <row r="36" spans="1:10" s="20" customFormat="1" ht="14.25" hidden="1">
      <c r="A36" s="117">
        <f>ORÇAMENTO!A1470</f>
        <v>22</v>
      </c>
      <c r="B36" s="515" t="str">
        <f>ORÇAMENTO!D1470</f>
        <v>INSTALAÇÕES ESPECIAIS</v>
      </c>
      <c r="C36" s="515"/>
      <c r="D36" s="515"/>
      <c r="E36" s="515"/>
      <c r="F36" s="118">
        <f>ORÇAMENTO!I1474</f>
        <v>0</v>
      </c>
      <c r="G36" s="119">
        <f t="shared" si="0"/>
        <v>0</v>
      </c>
      <c r="H36" s="36">
        <f t="shared" si="1"/>
        <v>0</v>
      </c>
      <c r="I36" s="77"/>
    </row>
    <row r="37" spans="1:10" s="20" customFormat="1" ht="14.25" hidden="1">
      <c r="A37" s="117">
        <f>ORÇAMENTO!A1475</f>
        <v>23</v>
      </c>
      <c r="B37" s="515" t="str">
        <f>ORÇAMENTO!D1475</f>
        <v>APARELHOS, LOUÇAS, METAIS E ACESSÓRIOS SANITÁRIOS:</v>
      </c>
      <c r="C37" s="515"/>
      <c r="D37" s="515"/>
      <c r="E37" s="515"/>
      <c r="F37" s="118">
        <f>ORÇAMENTO!I1543</f>
        <v>0</v>
      </c>
      <c r="G37" s="119">
        <f t="shared" si="0"/>
        <v>0</v>
      </c>
      <c r="H37" s="36">
        <f t="shared" si="1"/>
        <v>0</v>
      </c>
      <c r="I37" s="77"/>
    </row>
    <row r="38" spans="1:10" s="20" customFormat="1" ht="14.25">
      <c r="A38" s="117">
        <f>ORÇAMENTO!A1544</f>
        <v>12</v>
      </c>
      <c r="B38" s="515" t="str">
        <f>ORÇAMENTO!D1544</f>
        <v>SERRALHERIA:</v>
      </c>
      <c r="C38" s="515"/>
      <c r="D38" s="515"/>
      <c r="E38" s="515"/>
      <c r="F38" s="118">
        <f>ORÇAMENTO!I1558</f>
        <v>789.52</v>
      </c>
      <c r="G38" s="119">
        <f t="shared" si="0"/>
        <v>5.4857644717679621E-3</v>
      </c>
      <c r="H38" s="36">
        <f t="shared" si="1"/>
        <v>1</v>
      </c>
      <c r="I38" s="77"/>
    </row>
    <row r="39" spans="1:10" s="20" customFormat="1" ht="14.25" hidden="1">
      <c r="A39" s="117">
        <f>ORÇAMENTO!A1559</f>
        <v>25</v>
      </c>
      <c r="B39" s="515" t="str">
        <f>ORÇAMENTO!D1559</f>
        <v>ELEMENTOS DE ESCOLA:</v>
      </c>
      <c r="C39" s="515"/>
      <c r="D39" s="515"/>
      <c r="E39" s="515"/>
      <c r="F39" s="118">
        <f>ORÇAMENTO!I1575</f>
        <v>0</v>
      </c>
      <c r="G39" s="119">
        <f t="shared" si="0"/>
        <v>0</v>
      </c>
      <c r="H39" s="36">
        <f t="shared" si="1"/>
        <v>0</v>
      </c>
      <c r="I39" s="22"/>
      <c r="J39" s="22"/>
    </row>
    <row r="40" spans="1:10" s="20" customFormat="1" ht="14.25" hidden="1">
      <c r="A40" s="117">
        <f>ORÇAMENTO!A1576</f>
        <v>26</v>
      </c>
      <c r="B40" s="515" t="str">
        <f>ORÇAMENTO!D1576</f>
        <v>ELEMENTOS DE UNIDADES DE SAÚDE:</v>
      </c>
      <c r="C40" s="515"/>
      <c r="D40" s="515"/>
      <c r="E40" s="515"/>
      <c r="F40" s="118">
        <f>ORÇAMENTO!I1583</f>
        <v>0</v>
      </c>
      <c r="G40" s="119">
        <f t="shared" si="0"/>
        <v>0</v>
      </c>
      <c r="H40" s="36">
        <f t="shared" si="1"/>
        <v>0</v>
      </c>
      <c r="I40" s="23"/>
      <c r="J40" s="23"/>
    </row>
    <row r="41" spans="1:10" s="20" customFormat="1" ht="14.25" hidden="1">
      <c r="A41" s="117">
        <f>ORÇAMENTO!A1584</f>
        <v>27</v>
      </c>
      <c r="B41" s="515" t="str">
        <f>ORÇAMENTO!D1584</f>
        <v>ELEMENTOS DELEGACIAS/PENITENCIÁRIAS:</v>
      </c>
      <c r="C41" s="515"/>
      <c r="D41" s="515"/>
      <c r="E41" s="515"/>
      <c r="F41" s="118">
        <f>ORÇAMENTO!I1595</f>
        <v>0</v>
      </c>
      <c r="G41" s="119">
        <f t="shared" si="0"/>
        <v>0</v>
      </c>
      <c r="H41" s="36">
        <f t="shared" si="1"/>
        <v>0</v>
      </c>
      <c r="I41" s="18"/>
      <c r="J41" s="18"/>
    </row>
    <row r="42" spans="1:10" s="20" customFormat="1" ht="14.25" hidden="1">
      <c r="A42" s="117">
        <f>ORÇAMENTO!A1596</f>
        <v>28</v>
      </c>
      <c r="B42" s="515" t="str">
        <f>ORÇAMENTO!D1596</f>
        <v>ELEMENTOS ESPORTIVOS:</v>
      </c>
      <c r="C42" s="515"/>
      <c r="D42" s="515"/>
      <c r="E42" s="515"/>
      <c r="F42" s="118">
        <f>ORÇAMENTO!I1602</f>
        <v>0</v>
      </c>
      <c r="G42" s="119">
        <f t="shared" si="0"/>
        <v>0</v>
      </c>
      <c r="H42" s="36">
        <f t="shared" si="1"/>
        <v>0</v>
      </c>
      <c r="I42" s="18"/>
      <c r="J42" s="18"/>
    </row>
    <row r="43" spans="1:10" s="20" customFormat="1" ht="14.25" hidden="1">
      <c r="A43" s="117">
        <f>ORÇAMENTO!A1603</f>
        <v>29</v>
      </c>
      <c r="B43" s="515" t="str">
        <f>ORÇAMENTO!D1603</f>
        <v>PEQUENAS OBRAS:</v>
      </c>
      <c r="C43" s="515"/>
      <c r="D43" s="515"/>
      <c r="E43" s="515"/>
      <c r="F43" s="118">
        <f>ORÇAMENTO!I1614</f>
        <v>0</v>
      </c>
      <c r="G43" s="119">
        <f t="shared" si="0"/>
        <v>0</v>
      </c>
      <c r="H43" s="36">
        <f t="shared" si="1"/>
        <v>0</v>
      </c>
      <c r="I43" s="18"/>
      <c r="J43" s="18"/>
    </row>
    <row r="44" spans="1:10" s="20" customFormat="1" ht="14.25">
      <c r="A44" s="117">
        <f>ORÇAMENTO!A1615</f>
        <v>13</v>
      </c>
      <c r="B44" s="515" t="str">
        <f>ORÇAMENTO!D1615</f>
        <v>OUTROS ELEMENTOS</v>
      </c>
      <c r="C44" s="515"/>
      <c r="D44" s="515"/>
      <c r="E44" s="515"/>
      <c r="F44" s="118">
        <f>ORÇAMENTO!I1636</f>
        <v>11799.470000000001</v>
      </c>
      <c r="G44" s="119">
        <f t="shared" si="0"/>
        <v>8.1985400384653878E-2</v>
      </c>
      <c r="H44" s="36">
        <f t="shared" si="1"/>
        <v>1</v>
      </c>
      <c r="I44" s="18"/>
      <c r="J44" s="18"/>
    </row>
    <row r="45" spans="1:10" s="20" customFormat="1" ht="14.25">
      <c r="A45" s="117">
        <f>ORÇAMENTO!A1637</f>
        <v>14</v>
      </c>
      <c r="B45" s="515" t="str">
        <f>ORÇAMENTO!D1637</f>
        <v>URBANIZAÇÃO:</v>
      </c>
      <c r="C45" s="515"/>
      <c r="D45" s="515"/>
      <c r="E45" s="515"/>
      <c r="F45" s="118">
        <f>ORÇAMENTO!I1670</f>
        <v>19759.439999999999</v>
      </c>
      <c r="G45" s="119">
        <f t="shared" si="0"/>
        <v>0.13729308178897398</v>
      </c>
      <c r="H45" s="36">
        <f t="shared" si="1"/>
        <v>1</v>
      </c>
      <c r="I45" s="18"/>
      <c r="J45" s="18"/>
    </row>
    <row r="46" spans="1:10" s="20" customFormat="1" ht="15" thickBot="1">
      <c r="A46" s="117">
        <f>ORÇAMENTO!A1671</f>
        <v>15</v>
      </c>
      <c r="B46" s="512" t="str">
        <f>ORÇAMENTO!D1671</f>
        <v>LIMPEZA FINAL:</v>
      </c>
      <c r="C46" s="513"/>
      <c r="D46" s="513"/>
      <c r="E46" s="514"/>
      <c r="F46" s="118">
        <f>ORÇAMENTO!I1682</f>
        <v>1856.4</v>
      </c>
      <c r="G46" s="119">
        <f t="shared" si="0"/>
        <v>1.2898689286389256E-2</v>
      </c>
      <c r="H46" s="36">
        <f t="shared" si="1"/>
        <v>1</v>
      </c>
      <c r="I46" s="18"/>
      <c r="J46" s="18"/>
    </row>
    <row r="47" spans="1:10" s="22" customFormat="1" ht="15" hidden="1" thickBot="1">
      <c r="A47" s="103"/>
      <c r="B47" s="104"/>
      <c r="C47" s="104"/>
      <c r="D47" s="104"/>
      <c r="E47" s="104"/>
      <c r="F47" s="105"/>
      <c r="G47" s="106"/>
      <c r="H47" s="36">
        <f t="shared" si="1"/>
        <v>0</v>
      </c>
      <c r="I47" s="18"/>
      <c r="J47" s="18"/>
    </row>
    <row r="48" spans="1:10" s="23" customFormat="1" ht="15" thickBot="1">
      <c r="A48" s="510" t="str">
        <f>ORÇAMENTO!A1684</f>
        <v>TOTAL SEM B.D.I.</v>
      </c>
      <c r="B48" s="511"/>
      <c r="C48" s="511"/>
      <c r="D48" s="511"/>
      <c r="E48" s="511"/>
      <c r="F48" s="59">
        <f>ROUND(SUM(F14:F46),2)</f>
        <v>143921.60000000001</v>
      </c>
      <c r="G48" s="107">
        <f>SUM(G14:G46)</f>
        <v>0.99999999999999989</v>
      </c>
      <c r="H48" s="36">
        <f t="shared" si="1"/>
        <v>1</v>
      </c>
      <c r="I48" s="18"/>
      <c r="J48" s="18"/>
    </row>
    <row r="49" spans="1:8" hidden="1">
      <c r="A49" s="44"/>
      <c r="B49" s="44"/>
      <c r="C49" s="44"/>
      <c r="D49" s="44"/>
      <c r="E49" s="44"/>
      <c r="F49" s="44"/>
      <c r="G49" s="71"/>
      <c r="H49" s="21"/>
    </row>
    <row r="50" spans="1:8" ht="15" hidden="1" customHeight="1">
      <c r="A50" s="516" t="str">
        <f>'INFORMAÇÕES DA UNIDADE'!$A$15</f>
        <v>GERALDO HENRIQUE ALMEIDA FIGUEIREDO</v>
      </c>
      <c r="B50" s="516"/>
      <c r="C50" s="516"/>
      <c r="D50" s="516"/>
      <c r="E50" s="516"/>
      <c r="F50" s="516"/>
      <c r="G50" s="516"/>
      <c r="H50" s="21"/>
    </row>
    <row r="51" spans="1:8" ht="15" hidden="1" customHeight="1">
      <c r="A51" s="517" t="str">
        <f>'INFORMAÇÕES DA UNIDADE'!$A$16</f>
        <v>ARQUITETO E URBANISMO CAU: A28508-0</v>
      </c>
      <c r="B51" s="517"/>
      <c r="C51" s="517"/>
      <c r="D51" s="517"/>
      <c r="E51" s="517"/>
      <c r="F51" s="517"/>
      <c r="G51" s="517"/>
      <c r="H51" s="21"/>
    </row>
    <row r="52" spans="1:8" s="44" customFormat="1" hidden="1">
      <c r="A52" s="137"/>
      <c r="B52" s="137"/>
      <c r="C52" s="137"/>
      <c r="D52" s="137"/>
      <c r="E52" s="137"/>
      <c r="F52" s="137"/>
      <c r="G52" s="137"/>
      <c r="H52" s="137"/>
    </row>
    <row r="53" spans="1:8" s="44" customFormat="1" hidden="1">
      <c r="A53" s="137"/>
      <c r="B53" s="137"/>
      <c r="C53" s="137"/>
      <c r="D53" s="137"/>
      <c r="E53" s="137"/>
      <c r="F53" s="137"/>
      <c r="G53" s="137"/>
      <c r="H53" s="137"/>
    </row>
    <row r="54" spans="1:8" s="44" customFormat="1" hidden="1">
      <c r="A54" s="137"/>
      <c r="B54" s="137"/>
      <c r="C54" s="137"/>
      <c r="D54" s="137"/>
      <c r="E54" s="137"/>
      <c r="F54" s="137"/>
      <c r="G54" s="137"/>
      <c r="H54" s="137"/>
    </row>
    <row r="55" spans="1:8" s="44" customFormat="1" hidden="1">
      <c r="A55" s="518"/>
      <c r="B55" s="518"/>
      <c r="C55" s="518"/>
      <c r="D55" s="518"/>
      <c r="E55" s="518"/>
      <c r="F55" s="518"/>
      <c r="G55" s="518"/>
      <c r="H55" s="137"/>
    </row>
    <row r="56" spans="1:8" s="44" customFormat="1" hidden="1">
      <c r="A56" s="138"/>
      <c r="B56" s="138"/>
      <c r="C56" s="138"/>
      <c r="D56" s="138"/>
      <c r="E56" s="138"/>
      <c r="F56" s="138"/>
      <c r="G56" s="138"/>
      <c r="H56" s="137"/>
    </row>
    <row r="57" spans="1:8" s="44" customFormat="1" hidden="1">
      <c r="A57" s="138"/>
      <c r="B57" s="138"/>
      <c r="C57" s="138"/>
      <c r="D57" s="138"/>
      <c r="E57" s="138"/>
      <c r="F57" s="138"/>
      <c r="G57" s="138"/>
      <c r="H57" s="137"/>
    </row>
    <row r="58" spans="1:8" s="44" customFormat="1" hidden="1">
      <c r="A58" s="138"/>
      <c r="B58" s="138"/>
      <c r="C58" s="138"/>
      <c r="D58" s="138"/>
      <c r="E58" s="138"/>
      <c r="F58" s="138"/>
      <c r="G58" s="138"/>
      <c r="H58" s="137"/>
    </row>
    <row r="59" spans="1:8" s="44" customFormat="1" hidden="1">
      <c r="A59" s="138"/>
      <c r="B59" s="138"/>
      <c r="C59" s="138"/>
      <c r="D59" s="138"/>
      <c r="E59" s="138"/>
      <c r="F59" s="138"/>
      <c r="G59" s="138"/>
      <c r="H59" s="137"/>
    </row>
    <row r="60" spans="1:8" s="44" customFormat="1" hidden="1">
      <c r="A60" s="518"/>
      <c r="B60" s="518"/>
      <c r="C60" s="518"/>
      <c r="D60" s="518"/>
      <c r="E60" s="518"/>
      <c r="F60" s="518"/>
      <c r="G60" s="518"/>
      <c r="H60" s="137"/>
    </row>
    <row r="61" spans="1:8" s="44" customFormat="1" hidden="1">
      <c r="G61" s="138"/>
      <c r="H61" s="137"/>
    </row>
    <row r="62" spans="1:8" hidden="1">
      <c r="A62" s="516" t="str">
        <f>IF('INFORMAÇÕES DA UNIDADE'!$A$18:$B$18="","",'INFORMAÇÕES DA UNIDADE'!$A$18:$B$18)</f>
        <v/>
      </c>
      <c r="B62" s="516"/>
      <c r="C62" s="516"/>
      <c r="D62" s="516"/>
      <c r="E62" s="516"/>
      <c r="F62" s="516"/>
      <c r="G62" s="516"/>
    </row>
    <row r="63" spans="1:8" hidden="1">
      <c r="A63" s="516" t="str">
        <f>IF('INFORMAÇÕES DA UNIDADE'!$A$19:$B$19="","",'INFORMAÇÕES DA UNIDADE'!$A$19:$B$19)</f>
        <v/>
      </c>
      <c r="B63" s="516"/>
      <c r="C63" s="516"/>
      <c r="D63" s="516"/>
      <c r="E63" s="516"/>
      <c r="F63" s="516"/>
      <c r="G63" s="516"/>
    </row>
    <row r="64" spans="1:8" hidden="1">
      <c r="A64" s="517">
        <f>'INFORMAÇÕES DA UNIDADE'!A20</f>
        <v>0</v>
      </c>
      <c r="B64" s="517"/>
      <c r="C64" s="517"/>
      <c r="D64" s="517"/>
      <c r="E64" s="517"/>
      <c r="F64" s="517"/>
      <c r="G64" s="517"/>
    </row>
    <row r="65" spans="1:10" hidden="1">
      <c r="A65" s="517"/>
      <c r="B65" s="517"/>
      <c r="C65" s="517"/>
      <c r="D65" s="517"/>
      <c r="E65" s="517"/>
      <c r="F65" s="517"/>
      <c r="G65" s="517"/>
    </row>
    <row r="66" spans="1:10" hidden="1"/>
    <row r="67" spans="1:10" hidden="1"/>
    <row r="68" spans="1:10" hidden="1"/>
    <row r="69" spans="1:10" hidden="1"/>
    <row r="70" spans="1:10" hidden="1"/>
    <row r="71" spans="1:10" hidden="1"/>
    <row r="72" spans="1:10" hidden="1"/>
    <row r="73" spans="1:10" hidden="1"/>
    <row r="74" spans="1:10" hidden="1"/>
    <row r="75" spans="1:10" s="23" customFormat="1" ht="15" thickBot="1">
      <c r="A75" s="510" t="s">
        <v>2942</v>
      </c>
      <c r="B75" s="511"/>
      <c r="C75" s="511"/>
      <c r="D75" s="511"/>
      <c r="E75" s="511"/>
      <c r="F75" s="59">
        <f>F48*1.2882</f>
        <v>185399.80512</v>
      </c>
      <c r="G75" s="107">
        <v>0.99999997338679902</v>
      </c>
      <c r="H75" s="36"/>
      <c r="I75" s="18"/>
      <c r="J75" s="18"/>
    </row>
    <row r="80" spans="1:10">
      <c r="G80" s="483"/>
    </row>
    <row r="81" spans="1:7">
      <c r="G81" s="483"/>
    </row>
    <row r="82" spans="1:7">
      <c r="G82" s="483"/>
    </row>
    <row r="83" spans="1:7">
      <c r="G83" s="483"/>
    </row>
    <row r="85" spans="1:7" ht="15" customHeight="1">
      <c r="A85" s="525" t="str">
        <f>'INFORMAÇÕES DA UNIDADE'!A15</f>
        <v>GERALDO HENRIQUE ALMEIDA FIGUEIREDO</v>
      </c>
      <c r="B85" s="525"/>
      <c r="C85" s="525"/>
      <c r="D85" s="525"/>
      <c r="E85" s="525"/>
      <c r="F85" s="525"/>
      <c r="G85" s="525"/>
    </row>
    <row r="86" spans="1:7" ht="15" customHeight="1">
      <c r="A86" s="524" t="str">
        <f>'INFORMAÇÕES DA UNIDADE'!A16</f>
        <v>ARQUITETO E URBANISMO CAU: A28508-0</v>
      </c>
      <c r="B86" s="524"/>
      <c r="C86" s="524"/>
      <c r="D86" s="524"/>
      <c r="E86" s="524"/>
      <c r="F86" s="524"/>
      <c r="G86" s="524"/>
    </row>
  </sheetData>
  <autoFilter ref="H10:H74">
    <filterColumn colId="0">
      <customFilters>
        <customFilter operator="notEqual" val=" "/>
      </customFilters>
    </filterColumn>
  </autoFilter>
  <mergeCells count="57">
    <mergeCell ref="A86:G86"/>
    <mergeCell ref="A85:G85"/>
    <mergeCell ref="B29:E29"/>
    <mergeCell ref="B28:E28"/>
    <mergeCell ref="B30:E30"/>
    <mergeCell ref="B31:E31"/>
    <mergeCell ref="B32:E32"/>
    <mergeCell ref="B36:E36"/>
    <mergeCell ref="B35:E35"/>
    <mergeCell ref="B43:E43"/>
    <mergeCell ref="B33:E33"/>
    <mergeCell ref="B34:E34"/>
    <mergeCell ref="B37:E37"/>
    <mergeCell ref="A65:G65"/>
    <mergeCell ref="A48:E48"/>
    <mergeCell ref="A62:G62"/>
    <mergeCell ref="B14:E14"/>
    <mergeCell ref="B22:E22"/>
    <mergeCell ref="B23:E23"/>
    <mergeCell ref="B27:E27"/>
    <mergeCell ref="B25:E25"/>
    <mergeCell ref="B26:E26"/>
    <mergeCell ref="B24:E24"/>
    <mergeCell ref="B15:E15"/>
    <mergeCell ref="B21:E21"/>
    <mergeCell ref="B20:E20"/>
    <mergeCell ref="B17:E17"/>
    <mergeCell ref="B19:E19"/>
    <mergeCell ref="B18:E18"/>
    <mergeCell ref="B16:E16"/>
    <mergeCell ref="A1:G1"/>
    <mergeCell ref="A2:G2"/>
    <mergeCell ref="A10:G10"/>
    <mergeCell ref="A11:G11"/>
    <mergeCell ref="B13:E13"/>
    <mergeCell ref="A5:G5"/>
    <mergeCell ref="A6:G6"/>
    <mergeCell ref="A7:G7"/>
    <mergeCell ref="A8:G8"/>
    <mergeCell ref="A9:G9"/>
    <mergeCell ref="A4:G4"/>
    <mergeCell ref="A3:G3"/>
    <mergeCell ref="A75:E75"/>
    <mergeCell ref="B46:E46"/>
    <mergeCell ref="B44:E44"/>
    <mergeCell ref="B45:E45"/>
    <mergeCell ref="B38:E38"/>
    <mergeCell ref="B39:E39"/>
    <mergeCell ref="B40:E40"/>
    <mergeCell ref="B41:E41"/>
    <mergeCell ref="B42:E42"/>
    <mergeCell ref="A63:G63"/>
    <mergeCell ref="A64:G64"/>
    <mergeCell ref="A55:G55"/>
    <mergeCell ref="A60:G60"/>
    <mergeCell ref="A50:G50"/>
    <mergeCell ref="A51:G51"/>
  </mergeCells>
  <printOptions horizontalCentered="1"/>
  <pageMargins left="0.70866141732283472" right="0.27559055118110237" top="0.94488188976377963" bottom="0.78740157480314965" header="0.51181102362204722" footer="0.51181102362204722"/>
  <pageSetup paperSize="9" scale="85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711"/>
  <sheetViews>
    <sheetView showGridLines="0" view="pageBreakPreview" topLeftCell="A1544" zoomScaleSheetLayoutView="100" workbookViewId="0">
      <selection activeCell="D1690" sqref="D1690"/>
    </sheetView>
  </sheetViews>
  <sheetFormatPr defaultColWidth="9.140625" defaultRowHeight="15.75"/>
  <cols>
    <col min="1" max="1" width="10" style="183" customWidth="1"/>
    <col min="2" max="3" width="14.5703125" style="181" customWidth="1"/>
    <col min="4" max="4" width="105.7109375" style="144" customWidth="1"/>
    <col min="5" max="5" width="9.42578125" style="34" customWidth="1"/>
    <col min="6" max="6" width="12.140625" style="183" customWidth="1"/>
    <col min="7" max="7" width="18.140625" style="236" customWidth="1"/>
    <col min="8" max="8" width="22" style="181" customWidth="1"/>
    <col min="9" max="9" width="27.140625" style="181" bestFit="1" customWidth="1"/>
    <col min="10" max="10" width="9.140625" style="181" customWidth="1"/>
    <col min="11" max="11" width="11.85546875" style="144" bestFit="1" customWidth="1"/>
    <col min="12" max="12" width="16.28515625" style="144" bestFit="1" customWidth="1"/>
    <col min="13" max="15" width="9.140625" style="144"/>
    <col min="16" max="16" width="10.5703125" style="144" bestFit="1" customWidth="1"/>
    <col min="17" max="16384" width="9.140625" style="144"/>
  </cols>
  <sheetData>
    <row r="1" spans="1:10">
      <c r="A1" s="545"/>
      <c r="B1" s="546"/>
      <c r="C1" s="546"/>
      <c r="D1" s="546"/>
      <c r="E1" s="546"/>
      <c r="F1" s="546"/>
      <c r="G1" s="546"/>
      <c r="H1" s="546"/>
      <c r="I1" s="546"/>
      <c r="J1" s="73">
        <v>1</v>
      </c>
    </row>
    <row r="2" spans="1:10" ht="18" customHeight="1">
      <c r="A2" s="547"/>
      <c r="B2" s="546"/>
      <c r="C2" s="546"/>
      <c r="D2" s="546"/>
      <c r="E2" s="546"/>
      <c r="F2" s="546"/>
      <c r="G2" s="546"/>
      <c r="H2" s="546"/>
      <c r="I2" s="546"/>
      <c r="J2" s="73">
        <v>1</v>
      </c>
    </row>
    <row r="3" spans="1:10">
      <c r="A3" s="547"/>
      <c r="B3" s="546"/>
      <c r="C3" s="546"/>
      <c r="D3" s="546"/>
      <c r="E3" s="546"/>
      <c r="F3" s="546"/>
      <c r="G3" s="546"/>
      <c r="H3" s="546"/>
      <c r="I3" s="546"/>
      <c r="J3" s="73">
        <v>1</v>
      </c>
    </row>
    <row r="4" spans="1:10">
      <c r="A4" s="547" t="s">
        <v>2878</v>
      </c>
      <c r="B4" s="548"/>
      <c r="C4" s="548"/>
      <c r="D4" s="548"/>
      <c r="E4" s="548"/>
      <c r="F4" s="548"/>
      <c r="G4" s="548"/>
      <c r="H4" s="548"/>
      <c r="I4" s="548"/>
      <c r="J4" s="73">
        <v>1</v>
      </c>
    </row>
    <row r="5" spans="1:10">
      <c r="A5" s="549"/>
      <c r="B5" s="548"/>
      <c r="C5" s="548"/>
      <c r="D5" s="548"/>
      <c r="E5" s="548"/>
      <c r="F5" s="548"/>
      <c r="G5" s="548"/>
      <c r="H5" s="548"/>
      <c r="I5" s="548"/>
      <c r="J5" s="73"/>
    </row>
    <row r="6" spans="1:10">
      <c r="A6" s="549" t="s">
        <v>2883</v>
      </c>
      <c r="B6" s="549"/>
      <c r="C6" s="549"/>
      <c r="D6" s="549"/>
      <c r="E6" s="549"/>
      <c r="F6" s="549"/>
      <c r="G6" s="549"/>
      <c r="H6" s="549"/>
      <c r="I6" s="549"/>
      <c r="J6" s="73"/>
    </row>
    <row r="7" spans="1:10">
      <c r="A7" s="549"/>
      <c r="B7" s="548"/>
      <c r="C7" s="548"/>
      <c r="D7" s="548"/>
      <c r="E7" s="548"/>
      <c r="F7" s="548"/>
      <c r="G7" s="548"/>
      <c r="H7" s="548"/>
      <c r="I7" s="548"/>
      <c r="J7" s="73">
        <v>1</v>
      </c>
    </row>
    <row r="8" spans="1:10">
      <c r="A8" s="528" t="str">
        <f>'INFORMAÇÕES DA UNIDADE'!A3</f>
        <v>OBJETO:  CONSTRUÇÃO DE QUADRA DE AREIA (17.00 X 40.00) NO MUNICIPIO DE SOURE.</v>
      </c>
      <c r="B8" s="529"/>
      <c r="C8" s="529"/>
      <c r="D8" s="529"/>
      <c r="E8" s="529"/>
      <c r="F8" s="529"/>
      <c r="G8" s="529"/>
      <c r="H8" s="529"/>
      <c r="I8" s="529"/>
      <c r="J8" s="73">
        <v>1</v>
      </c>
    </row>
    <row r="9" spans="1:10">
      <c r="A9" s="528" t="str">
        <f>'INFORMAÇÕES DA UNIDADE'!$A$5</f>
        <v>MUNICÍPIO: SOURE/PA</v>
      </c>
      <c r="B9" s="529"/>
      <c r="C9" s="529"/>
      <c r="D9" s="529"/>
      <c r="E9" s="529"/>
      <c r="F9" s="529"/>
      <c r="G9" s="529"/>
      <c r="H9" s="529"/>
      <c r="I9" s="529"/>
      <c r="J9" s="73">
        <v>1</v>
      </c>
    </row>
    <row r="10" spans="1:10">
      <c r="A10" s="528" t="str">
        <f>'INFORMAÇÕES DA UNIDADE'!$A$7</f>
        <v>REFERÊNCIA: MARÇO/2021</v>
      </c>
      <c r="B10" s="529"/>
      <c r="C10" s="529"/>
      <c r="D10" s="529"/>
      <c r="E10" s="529"/>
      <c r="F10" s="529"/>
      <c r="G10" s="529"/>
      <c r="H10" s="529"/>
      <c r="I10" s="529"/>
      <c r="J10" s="73">
        <v>1</v>
      </c>
    </row>
    <row r="11" spans="1:10">
      <c r="A11" s="528" t="str">
        <f>'INFORMAÇÕES DA UNIDADE'!$A$11</f>
        <v>DATA DO ORÇAMENTO: 17/04/2021</v>
      </c>
      <c r="B11" s="529"/>
      <c r="C11" s="529"/>
      <c r="D11" s="529"/>
      <c r="E11" s="529"/>
      <c r="F11" s="529"/>
      <c r="G11" s="529"/>
      <c r="H11" s="529"/>
      <c r="I11" s="529"/>
      <c r="J11" s="73">
        <v>1</v>
      </c>
    </row>
    <row r="12" spans="1:10">
      <c r="A12" s="528" t="str">
        <f>'INFORMAÇÕES DA UNIDADE'!$A$13</f>
        <v>ENDEREÇO: 4ª RUA ENTRE 7ª e 8ª RUA - BAIRRO NOVO</v>
      </c>
      <c r="B12" s="529"/>
      <c r="C12" s="529"/>
      <c r="D12" s="529"/>
      <c r="E12" s="529"/>
      <c r="F12" s="529"/>
      <c r="G12" s="529"/>
      <c r="H12" s="529"/>
      <c r="I12" s="529"/>
      <c r="J12" s="73">
        <v>1</v>
      </c>
    </row>
    <row r="13" spans="1:10">
      <c r="A13" s="528" t="str">
        <f>"AÇÃO: "&amp;'INFORMAÇÕES DA UNIDADE'!$B$26</f>
        <v>AÇÃO: CONSTRUÇÃO DE QUADRA DE AREIA (17.00 X 40.00) NO MUNICIPIO DE SOURE.</v>
      </c>
      <c r="B13" s="529"/>
      <c r="C13" s="529"/>
      <c r="D13" s="529"/>
      <c r="E13" s="529"/>
      <c r="F13" s="529"/>
      <c r="G13" s="529"/>
      <c r="H13" s="529"/>
      <c r="I13" s="529"/>
      <c r="J13" s="73">
        <v>1</v>
      </c>
    </row>
    <row r="14" spans="1:10" s="185" customFormat="1" ht="31.5" customHeight="1">
      <c r="A14" s="530"/>
      <c r="B14" s="530"/>
      <c r="C14" s="530"/>
      <c r="D14" s="530"/>
      <c r="E14" s="530"/>
      <c r="F14" s="530"/>
      <c r="G14" s="530"/>
      <c r="H14" s="530"/>
      <c r="I14" s="530"/>
      <c r="J14" s="184">
        <v>1</v>
      </c>
    </row>
    <row r="15" spans="1:10">
      <c r="A15" s="543" t="s">
        <v>1445</v>
      </c>
      <c r="B15" s="544"/>
      <c r="C15" s="544"/>
      <c r="D15" s="544"/>
      <c r="E15" s="544"/>
      <c r="F15" s="544"/>
      <c r="G15" s="544"/>
      <c r="H15" s="145" t="s">
        <v>0</v>
      </c>
      <c r="I15" s="146">
        <v>0.89419999999999999</v>
      </c>
      <c r="J15" s="147">
        <v>1</v>
      </c>
    </row>
    <row r="16" spans="1:10">
      <c r="A16" s="543"/>
      <c r="B16" s="544"/>
      <c r="C16" s="544"/>
      <c r="D16" s="544"/>
      <c r="E16" s="544"/>
      <c r="F16" s="544"/>
      <c r="G16" s="544"/>
      <c r="H16" s="145" t="s">
        <v>1</v>
      </c>
      <c r="I16" s="146">
        <v>0.49630000000000002</v>
      </c>
      <c r="J16" s="147">
        <v>1</v>
      </c>
    </row>
    <row r="17" spans="1:16">
      <c r="A17" s="543"/>
      <c r="B17" s="544"/>
      <c r="C17" s="544"/>
      <c r="D17" s="544"/>
      <c r="E17" s="544"/>
      <c r="F17" s="544"/>
      <c r="G17" s="544"/>
      <c r="H17" s="145" t="s">
        <v>1385</v>
      </c>
      <c r="I17" s="146">
        <v>0.28820000000000001</v>
      </c>
      <c r="J17" s="147"/>
    </row>
    <row r="18" spans="1:16" s="37" customFormat="1" ht="45">
      <c r="A18" s="263" t="s">
        <v>1110</v>
      </c>
      <c r="B18" s="261" t="s">
        <v>2920</v>
      </c>
      <c r="C18" s="455" t="s">
        <v>2933</v>
      </c>
      <c r="D18" s="261" t="s">
        <v>1106</v>
      </c>
      <c r="E18" s="262" t="s">
        <v>1444</v>
      </c>
      <c r="F18" s="263" t="s">
        <v>1443</v>
      </c>
      <c r="G18" s="264" t="s">
        <v>1386</v>
      </c>
      <c r="H18" s="261" t="s">
        <v>1107</v>
      </c>
      <c r="I18" s="261" t="s">
        <v>1108</v>
      </c>
      <c r="J18" s="74">
        <v>1</v>
      </c>
    </row>
    <row r="19" spans="1:16" s="150" customFormat="1">
      <c r="A19" s="266">
        <f>SUM(J19:K19)</f>
        <v>1</v>
      </c>
      <c r="B19" s="267"/>
      <c r="C19" s="456"/>
      <c r="D19" s="268" t="s">
        <v>2</v>
      </c>
      <c r="E19" s="269"/>
      <c r="F19" s="265"/>
      <c r="G19" s="270"/>
      <c r="H19" s="271"/>
      <c r="I19" s="272"/>
      <c r="J19" s="149">
        <f>J84</f>
        <v>1</v>
      </c>
      <c r="P19" s="150" t="str">
        <f>CONCATENATE(A19,".")</f>
        <v>1.</v>
      </c>
    </row>
    <row r="20" spans="1:16" s="195" customFormat="1" ht="15.75" hidden="1" customHeight="1">
      <c r="A20" s="193" t="str">
        <f>CONCATENATE($P$19,SUM($J19:J$19))</f>
        <v>1.1</v>
      </c>
      <c r="B20" s="374" t="s">
        <v>1463</v>
      </c>
      <c r="C20" s="374"/>
      <c r="D20" s="372" t="s">
        <v>1464</v>
      </c>
      <c r="E20" s="373" t="s">
        <v>1465</v>
      </c>
      <c r="F20" s="111"/>
      <c r="G20" s="226">
        <v>17.21</v>
      </c>
      <c r="H20" s="131">
        <f>F20*G20</f>
        <v>0</v>
      </c>
      <c r="I20" s="110"/>
      <c r="J20" s="194" t="str">
        <f t="shared" ref="J20:J43" si="0">IF(F20&gt;0.01,1,"-")</f>
        <v>-</v>
      </c>
      <c r="K20" s="245"/>
    </row>
    <row r="21" spans="1:16" s="150" customFormat="1" ht="15.75" hidden="1" customHeight="1">
      <c r="A21" s="193" t="str">
        <f>CONCATENATE($P$19,SUM($J$19:J20))</f>
        <v>1.1</v>
      </c>
      <c r="B21" s="374" t="s">
        <v>1466</v>
      </c>
      <c r="C21" s="374"/>
      <c r="D21" s="372" t="s">
        <v>1388</v>
      </c>
      <c r="E21" s="373" t="s">
        <v>1465</v>
      </c>
      <c r="F21" s="111"/>
      <c r="G21" s="226">
        <v>11.36</v>
      </c>
      <c r="H21" s="131">
        <f t="shared" ref="H21:H83" si="1">F21*G21</f>
        <v>0</v>
      </c>
      <c r="I21" s="110"/>
      <c r="J21" s="194" t="str">
        <f t="shared" si="0"/>
        <v>-</v>
      </c>
      <c r="K21" s="246"/>
    </row>
    <row r="22" spans="1:16" s="195" customFormat="1" ht="15.75" hidden="1" customHeight="1">
      <c r="A22" s="296" t="str">
        <f>CONCATENATE($P$19,SUM($J$19:J21))</f>
        <v>1.1</v>
      </c>
      <c r="B22" s="374" t="s">
        <v>1467</v>
      </c>
      <c r="C22" s="374"/>
      <c r="D22" s="372" t="s">
        <v>1468</v>
      </c>
      <c r="E22" s="373" t="s">
        <v>1389</v>
      </c>
      <c r="F22" s="111"/>
      <c r="G22" s="226">
        <v>18.96</v>
      </c>
      <c r="H22" s="131">
        <f t="shared" si="1"/>
        <v>0</v>
      </c>
      <c r="I22" s="110"/>
      <c r="J22" s="194" t="str">
        <f t="shared" si="0"/>
        <v>-</v>
      </c>
      <c r="L22" s="196"/>
    </row>
    <row r="23" spans="1:16" s="150" customFormat="1" ht="15.75" customHeight="1">
      <c r="A23" s="296" t="str">
        <f>CONCATENATE($P$19,SUM($J$19:J22))</f>
        <v>1.1</v>
      </c>
      <c r="B23" s="435" t="s">
        <v>1469</v>
      </c>
      <c r="C23" s="473" t="s">
        <v>2903</v>
      </c>
      <c r="D23" s="396" t="s">
        <v>1470</v>
      </c>
      <c r="E23" s="397" t="s">
        <v>1389</v>
      </c>
      <c r="F23" s="111">
        <v>15</v>
      </c>
      <c r="G23" s="226">
        <v>509.35</v>
      </c>
      <c r="H23" s="131">
        <f>ROUND(F23*G23,2)</f>
        <v>7640.25</v>
      </c>
      <c r="I23" s="110"/>
      <c r="J23" s="194">
        <f t="shared" si="0"/>
        <v>1</v>
      </c>
    </row>
    <row r="24" spans="1:16" s="150" customFormat="1" ht="15.75" hidden="1" customHeight="1">
      <c r="A24" s="193" t="str">
        <f>CONCATENATE($P$19,SUM($J$19:J23))</f>
        <v>1.2</v>
      </c>
      <c r="B24" s="374" t="s">
        <v>1471</v>
      </c>
      <c r="C24" s="374"/>
      <c r="D24" s="372" t="s">
        <v>1472</v>
      </c>
      <c r="E24" s="373" t="s">
        <v>1389</v>
      </c>
      <c r="F24" s="111"/>
      <c r="G24" s="226">
        <v>258.01</v>
      </c>
      <c r="H24" s="131">
        <f t="shared" si="1"/>
        <v>0</v>
      </c>
      <c r="I24" s="110"/>
      <c r="J24" s="194" t="str">
        <f t="shared" si="0"/>
        <v>-</v>
      </c>
    </row>
    <row r="25" spans="1:16" s="150" customFormat="1" ht="15.75" hidden="1" customHeight="1">
      <c r="A25" s="193" t="str">
        <f>CONCATENATE($P$19,SUM($J$19:J24))</f>
        <v>1.2</v>
      </c>
      <c r="B25" s="374" t="s">
        <v>1473</v>
      </c>
      <c r="C25" s="374"/>
      <c r="D25" s="372" t="s">
        <v>1474</v>
      </c>
      <c r="E25" s="373" t="s">
        <v>1389</v>
      </c>
      <c r="F25" s="111"/>
      <c r="G25" s="226">
        <v>2.31</v>
      </c>
      <c r="H25" s="131">
        <f t="shared" si="1"/>
        <v>0</v>
      </c>
      <c r="I25" s="110"/>
      <c r="J25" s="194" t="str">
        <f t="shared" si="0"/>
        <v>-</v>
      </c>
      <c r="L25" s="246"/>
    </row>
    <row r="26" spans="1:16" s="150" customFormat="1" ht="15.75" hidden="1" customHeight="1">
      <c r="A26" s="193" t="str">
        <f>CONCATENATE($P$19,SUM($J$19:J25))</f>
        <v>1.2</v>
      </c>
      <c r="B26" s="374" t="s">
        <v>1475</v>
      </c>
      <c r="C26" s="374"/>
      <c r="D26" s="372" t="s">
        <v>1476</v>
      </c>
      <c r="E26" s="373" t="s">
        <v>3</v>
      </c>
      <c r="F26" s="111"/>
      <c r="G26" s="226">
        <v>150.80000000000001</v>
      </c>
      <c r="H26" s="131">
        <f t="shared" si="1"/>
        <v>0</v>
      </c>
      <c r="I26" s="110"/>
      <c r="J26" s="194" t="str">
        <f t="shared" si="0"/>
        <v>-</v>
      </c>
    </row>
    <row r="27" spans="1:16" s="150" customFormat="1" ht="15.75" hidden="1" customHeight="1">
      <c r="A27" s="193" t="str">
        <f>CONCATENATE($P$19,SUM($J$19:J26))</f>
        <v>1.2</v>
      </c>
      <c r="B27" s="374" t="s">
        <v>1477</v>
      </c>
      <c r="C27" s="374"/>
      <c r="D27" s="372" t="s">
        <v>1478</v>
      </c>
      <c r="E27" s="373" t="s">
        <v>3</v>
      </c>
      <c r="F27" s="111"/>
      <c r="G27" s="226">
        <v>1475</v>
      </c>
      <c r="H27" s="131">
        <f t="shared" si="1"/>
        <v>0</v>
      </c>
      <c r="I27" s="110"/>
      <c r="J27" s="194" t="str">
        <f t="shared" si="0"/>
        <v>-</v>
      </c>
    </row>
    <row r="28" spans="1:16" s="150" customFormat="1" ht="15.75" hidden="1" customHeight="1">
      <c r="A28" s="193" t="str">
        <f>CONCATENATE($P$19,SUM($J$19:J27))</f>
        <v>1.2</v>
      </c>
      <c r="B28" s="374" t="s">
        <v>1479</v>
      </c>
      <c r="C28" s="374"/>
      <c r="D28" s="372" t="s">
        <v>1480</v>
      </c>
      <c r="E28" s="373" t="s">
        <v>3</v>
      </c>
      <c r="F28" s="111"/>
      <c r="G28" s="226">
        <v>2621.4</v>
      </c>
      <c r="H28" s="131">
        <f t="shared" si="1"/>
        <v>0</v>
      </c>
      <c r="I28" s="110"/>
      <c r="J28" s="194" t="str">
        <f t="shared" si="0"/>
        <v>-</v>
      </c>
    </row>
    <row r="29" spans="1:16" s="150" customFormat="1" ht="15.75" hidden="1" customHeight="1">
      <c r="A29" s="193" t="str">
        <f>CONCATENATE($P$19,SUM($J$19:J28))</f>
        <v>1.2</v>
      </c>
      <c r="B29" s="374" t="s">
        <v>1481</v>
      </c>
      <c r="C29" s="374"/>
      <c r="D29" s="372" t="s">
        <v>1482</v>
      </c>
      <c r="E29" s="373" t="s">
        <v>1389</v>
      </c>
      <c r="F29" s="111"/>
      <c r="G29" s="226">
        <v>0.66</v>
      </c>
      <c r="H29" s="131">
        <f t="shared" si="1"/>
        <v>0</v>
      </c>
      <c r="I29" s="110"/>
      <c r="J29" s="194" t="str">
        <f t="shared" si="0"/>
        <v>-</v>
      </c>
    </row>
    <row r="30" spans="1:16" s="150" customFormat="1" ht="15.75" hidden="1" customHeight="1">
      <c r="A30" s="193" t="str">
        <f>CONCATENATE($P$19,SUM($J$19:J29))</f>
        <v>1.2</v>
      </c>
      <c r="B30" s="374" t="s">
        <v>1483</v>
      </c>
      <c r="C30" s="374"/>
      <c r="D30" s="372" t="s">
        <v>1484</v>
      </c>
      <c r="E30" s="373" t="s">
        <v>1389</v>
      </c>
      <c r="F30" s="111"/>
      <c r="G30" s="226">
        <v>0.83</v>
      </c>
      <c r="H30" s="131">
        <f t="shared" si="1"/>
        <v>0</v>
      </c>
      <c r="I30" s="110"/>
      <c r="J30" s="194" t="str">
        <f t="shared" si="0"/>
        <v>-</v>
      </c>
    </row>
    <row r="31" spans="1:16" s="150" customFormat="1" ht="15.75" hidden="1" customHeight="1">
      <c r="A31" s="193" t="str">
        <f>CONCATENATE($P$19,SUM($J$19:J30))</f>
        <v>1.2</v>
      </c>
      <c r="B31" s="374" t="s">
        <v>1485</v>
      </c>
      <c r="C31" s="374"/>
      <c r="D31" s="372" t="s">
        <v>1486</v>
      </c>
      <c r="E31" s="373" t="s">
        <v>1406</v>
      </c>
      <c r="F31" s="111"/>
      <c r="G31" s="226">
        <v>12622.32</v>
      </c>
      <c r="H31" s="131">
        <f t="shared" si="1"/>
        <v>0</v>
      </c>
      <c r="I31" s="110"/>
      <c r="J31" s="194" t="str">
        <f t="shared" si="0"/>
        <v>-</v>
      </c>
    </row>
    <row r="32" spans="1:16" s="150" customFormat="1" ht="15.75" customHeight="1">
      <c r="A32" s="296" t="str">
        <f>CONCATENATE($P$19,SUM($J$19:J31))</f>
        <v>1.2</v>
      </c>
      <c r="B32" s="435" t="s">
        <v>1487</v>
      </c>
      <c r="C32" s="473" t="s">
        <v>2903</v>
      </c>
      <c r="D32" s="396" t="s">
        <v>2926</v>
      </c>
      <c r="E32" s="397" t="s">
        <v>1406</v>
      </c>
      <c r="F32" s="111">
        <v>1</v>
      </c>
      <c r="G32" s="226">
        <v>2866.38</v>
      </c>
      <c r="H32" s="131">
        <f>ROUND(F32*G32,2)</f>
        <v>2866.38</v>
      </c>
      <c r="I32" s="110"/>
      <c r="J32" s="194">
        <f t="shared" si="0"/>
        <v>1</v>
      </c>
    </row>
    <row r="33" spans="1:10" s="150" customFormat="1" ht="15.75" hidden="1" customHeight="1">
      <c r="A33" s="296" t="str">
        <f>CONCATENATE($P$19,SUM($J$19:J32))</f>
        <v>1.3</v>
      </c>
      <c r="B33" s="384" t="s">
        <v>1488</v>
      </c>
      <c r="C33" s="384"/>
      <c r="D33" s="396" t="s">
        <v>1489</v>
      </c>
      <c r="E33" s="397" t="s">
        <v>1406</v>
      </c>
      <c r="F33" s="111"/>
      <c r="G33" s="226">
        <v>6158.29</v>
      </c>
      <c r="H33" s="131">
        <f t="shared" si="1"/>
        <v>0</v>
      </c>
      <c r="I33" s="110"/>
      <c r="J33" s="194" t="str">
        <f t="shared" si="0"/>
        <v>-</v>
      </c>
    </row>
    <row r="34" spans="1:10" s="150" customFormat="1" ht="15.75" customHeight="1">
      <c r="A34" s="296" t="str">
        <f>CONCATENATE($P$19,SUM($J$19:J33))</f>
        <v>1.3</v>
      </c>
      <c r="B34" s="435" t="s">
        <v>1490</v>
      </c>
      <c r="C34" s="473" t="s">
        <v>2903</v>
      </c>
      <c r="D34" s="396" t="s">
        <v>1491</v>
      </c>
      <c r="E34" s="397" t="s">
        <v>1389</v>
      </c>
      <c r="F34" s="111">
        <f>40*17</f>
        <v>680</v>
      </c>
      <c r="G34" s="226">
        <v>1.81</v>
      </c>
      <c r="H34" s="131">
        <f>ROUND(F34*G34,2)</f>
        <v>1230.8</v>
      </c>
      <c r="I34" s="110"/>
      <c r="J34" s="194">
        <f t="shared" si="0"/>
        <v>1</v>
      </c>
    </row>
    <row r="35" spans="1:10" s="150" customFormat="1" ht="15.75" hidden="1" customHeight="1">
      <c r="A35" s="193" t="str">
        <f>CONCATENATE($P$19,SUM($J$19:J34))</f>
        <v>1.4</v>
      </c>
      <c r="B35" s="374" t="s">
        <v>1492</v>
      </c>
      <c r="C35" s="374"/>
      <c r="D35" s="372" t="s">
        <v>1493</v>
      </c>
      <c r="E35" s="373" t="s">
        <v>1389</v>
      </c>
      <c r="F35" s="111"/>
      <c r="G35" s="226">
        <v>7.21</v>
      </c>
      <c r="H35" s="131">
        <f t="shared" si="1"/>
        <v>0</v>
      </c>
      <c r="I35" s="110"/>
      <c r="J35" s="194" t="str">
        <f t="shared" si="0"/>
        <v>-</v>
      </c>
    </row>
    <row r="36" spans="1:10" s="150" customFormat="1" ht="15.75" customHeight="1">
      <c r="A36" s="296" t="str">
        <f>CONCATENATE($P$19,SUM($J$19:J35))</f>
        <v>1.4</v>
      </c>
      <c r="B36" s="435" t="s">
        <v>1494</v>
      </c>
      <c r="C36" s="473" t="s">
        <v>2903</v>
      </c>
      <c r="D36" s="396" t="s">
        <v>1495</v>
      </c>
      <c r="E36" s="397" t="s">
        <v>1389</v>
      </c>
      <c r="F36" s="111">
        <f>40*17</f>
        <v>680</v>
      </c>
      <c r="G36" s="226">
        <v>4.45</v>
      </c>
      <c r="H36" s="131">
        <f>ROUND(F36*G36,2)</f>
        <v>3026</v>
      </c>
      <c r="I36" s="110"/>
      <c r="J36" s="194">
        <f t="shared" si="0"/>
        <v>1</v>
      </c>
    </row>
    <row r="37" spans="1:10" s="150" customFormat="1" ht="15.75" hidden="1" customHeight="1">
      <c r="A37" s="296" t="str">
        <f>CONCATENATE($P$19,SUM($J$19:J36))</f>
        <v>1.5</v>
      </c>
      <c r="B37" s="374" t="s">
        <v>1496</v>
      </c>
      <c r="C37" s="374"/>
      <c r="D37" s="372" t="s">
        <v>1497</v>
      </c>
      <c r="E37" s="373" t="s">
        <v>1391</v>
      </c>
      <c r="F37" s="111"/>
      <c r="G37" s="226">
        <v>1.67</v>
      </c>
      <c r="H37" s="131">
        <f t="shared" si="1"/>
        <v>0</v>
      </c>
      <c r="I37" s="110"/>
      <c r="J37" s="194" t="str">
        <f t="shared" si="0"/>
        <v>-</v>
      </c>
    </row>
    <row r="38" spans="1:10" s="150" customFormat="1" ht="15.75" hidden="1" customHeight="1">
      <c r="A38" s="193" t="str">
        <f>CONCATENATE($P$19,SUM($J$19:J37))</f>
        <v>1.5</v>
      </c>
      <c r="B38" s="374" t="s">
        <v>1498</v>
      </c>
      <c r="C38" s="374"/>
      <c r="D38" s="372" t="s">
        <v>1499</v>
      </c>
      <c r="E38" s="373" t="s">
        <v>3</v>
      </c>
      <c r="F38" s="111"/>
      <c r="G38" s="226">
        <v>0</v>
      </c>
      <c r="H38" s="131">
        <f t="shared" si="1"/>
        <v>0</v>
      </c>
      <c r="I38" s="110"/>
      <c r="J38" s="194" t="str">
        <f t="shared" si="0"/>
        <v>-</v>
      </c>
    </row>
    <row r="39" spans="1:10" s="150" customFormat="1" ht="15.75" hidden="1" customHeight="1">
      <c r="A39" s="296" t="str">
        <f>CONCATENATE($P$19,SUM($J$19:J38))</f>
        <v>1.5</v>
      </c>
      <c r="B39" s="374" t="s">
        <v>1500</v>
      </c>
      <c r="C39" s="374"/>
      <c r="D39" s="372" t="s">
        <v>1501</v>
      </c>
      <c r="E39" s="373" t="s">
        <v>1389</v>
      </c>
      <c r="F39" s="111"/>
      <c r="G39" s="226">
        <v>448.56</v>
      </c>
      <c r="H39" s="131">
        <f t="shared" si="1"/>
        <v>0</v>
      </c>
      <c r="I39" s="110"/>
      <c r="J39" s="194" t="str">
        <f t="shared" si="0"/>
        <v>-</v>
      </c>
    </row>
    <row r="40" spans="1:10" s="150" customFormat="1" ht="15.75" customHeight="1">
      <c r="A40" s="296" t="str">
        <f>CONCATENATE($P$19,SUM($J$19:J39))</f>
        <v>1.5</v>
      </c>
      <c r="B40" s="435" t="s">
        <v>1502</v>
      </c>
      <c r="C40" s="473" t="s">
        <v>2903</v>
      </c>
      <c r="D40" s="396" t="s">
        <v>1503</v>
      </c>
      <c r="E40" s="397" t="s">
        <v>1389</v>
      </c>
      <c r="F40" s="111">
        <v>6</v>
      </c>
      <c r="G40" s="226">
        <v>173.48</v>
      </c>
      <c r="H40" s="131">
        <f>ROUND(F40*G40,2)</f>
        <v>1040.8800000000001</v>
      </c>
      <c r="I40" s="110"/>
      <c r="J40" s="194">
        <f t="shared" si="0"/>
        <v>1</v>
      </c>
    </row>
    <row r="41" spans="1:10" s="195" customFormat="1" ht="15.75" hidden="1" customHeight="1">
      <c r="A41" s="359" t="str">
        <f>CONCATENATE($P$19,SUM($J$19:J40))</f>
        <v>1.6</v>
      </c>
      <c r="B41" s="374" t="s">
        <v>1504</v>
      </c>
      <c r="C41" s="374"/>
      <c r="D41" s="372" t="s">
        <v>1505</v>
      </c>
      <c r="E41" s="373" t="s">
        <v>1389</v>
      </c>
      <c r="F41" s="360"/>
      <c r="G41" s="361">
        <v>83.57</v>
      </c>
      <c r="H41" s="131">
        <f t="shared" si="1"/>
        <v>0</v>
      </c>
      <c r="I41" s="347"/>
      <c r="J41" s="194" t="str">
        <f t="shared" si="0"/>
        <v>-</v>
      </c>
    </row>
    <row r="42" spans="1:10" s="195" customFormat="1" ht="15.75" hidden="1" customHeight="1">
      <c r="A42" s="359" t="str">
        <f>CONCATENATE($P$19,SUM($J$19:J41))</f>
        <v>1.6</v>
      </c>
      <c r="B42" s="374" t="s">
        <v>1506</v>
      </c>
      <c r="C42" s="374"/>
      <c r="D42" s="372" t="s">
        <v>1507</v>
      </c>
      <c r="E42" s="373" t="s">
        <v>1389</v>
      </c>
      <c r="F42" s="367"/>
      <c r="G42" s="116">
        <v>127.5</v>
      </c>
      <c r="H42" s="131">
        <f t="shared" si="1"/>
        <v>0</v>
      </c>
      <c r="I42" s="363"/>
      <c r="J42" s="194" t="str">
        <f t="shared" si="0"/>
        <v>-</v>
      </c>
    </row>
    <row r="43" spans="1:10" s="195" customFormat="1" ht="15.75" hidden="1" customHeight="1">
      <c r="A43" s="359" t="str">
        <f>CONCATENATE($P$19,SUM($J$19:J42))</f>
        <v>1.6</v>
      </c>
      <c r="B43" s="364" t="s">
        <v>1460</v>
      </c>
      <c r="C43" s="364"/>
      <c r="D43" s="362" t="s">
        <v>1461</v>
      </c>
      <c r="E43" s="365" t="s">
        <v>1462</v>
      </c>
      <c r="F43" s="367"/>
      <c r="G43" s="366"/>
      <c r="H43" s="131">
        <f t="shared" si="1"/>
        <v>0</v>
      </c>
      <c r="I43" s="363"/>
      <c r="J43" s="194" t="str">
        <f t="shared" si="0"/>
        <v>-</v>
      </c>
    </row>
    <row r="44" spans="1:10" s="195" customFormat="1" ht="15.75" hidden="1" customHeight="1">
      <c r="A44" s="359" t="str">
        <f>CONCATENATE($P$19,SUM($J$19:J43))</f>
        <v>1.6</v>
      </c>
      <c r="B44" s="375" t="s">
        <v>1508</v>
      </c>
      <c r="C44" s="375"/>
      <c r="D44" s="372" t="s">
        <v>1509</v>
      </c>
      <c r="E44" s="375" t="s">
        <v>1510</v>
      </c>
      <c r="F44" s="367"/>
      <c r="G44" s="376">
        <v>2486.0300000000002</v>
      </c>
      <c r="H44" s="131">
        <f t="shared" si="1"/>
        <v>0</v>
      </c>
      <c r="I44" s="363"/>
      <c r="J44" s="194" t="str">
        <f t="shared" ref="J44:J83" si="2">IF(F44&gt;0.01,1,"-")</f>
        <v>-</v>
      </c>
    </row>
    <row r="45" spans="1:10" s="195" customFormat="1" ht="15.75" hidden="1" customHeight="1">
      <c r="A45" s="359" t="str">
        <f>CONCATENATE($P$19,SUM($J$19:J44))</f>
        <v>1.6</v>
      </c>
      <c r="B45" s="375" t="s">
        <v>1511</v>
      </c>
      <c r="C45" s="375"/>
      <c r="D45" s="372" t="s">
        <v>1512</v>
      </c>
      <c r="E45" s="375" t="s">
        <v>1510</v>
      </c>
      <c r="F45" s="367"/>
      <c r="G45" s="376">
        <v>2505.79</v>
      </c>
      <c r="H45" s="131">
        <f t="shared" si="1"/>
        <v>0</v>
      </c>
      <c r="I45" s="363"/>
      <c r="J45" s="194" t="str">
        <f t="shared" si="2"/>
        <v>-</v>
      </c>
    </row>
    <row r="46" spans="1:10" s="195" customFormat="1" ht="15.75" hidden="1" customHeight="1">
      <c r="A46" s="359" t="str">
        <f>CONCATENATE($P$19,SUM($J$19:J45))</f>
        <v>1.6</v>
      </c>
      <c r="B46" s="375" t="s">
        <v>1513</v>
      </c>
      <c r="C46" s="375"/>
      <c r="D46" s="372" t="s">
        <v>1514</v>
      </c>
      <c r="E46" s="375" t="s">
        <v>1510</v>
      </c>
      <c r="F46" s="367"/>
      <c r="G46" s="376">
        <v>2896.57</v>
      </c>
      <c r="H46" s="131">
        <f t="shared" si="1"/>
        <v>0</v>
      </c>
      <c r="I46" s="363"/>
      <c r="J46" s="194" t="str">
        <f t="shared" si="2"/>
        <v>-</v>
      </c>
    </row>
    <row r="47" spans="1:10" s="195" customFormat="1" ht="15.75" hidden="1" customHeight="1">
      <c r="A47" s="359" t="str">
        <f>CONCATENATE($P$19,SUM($J$19:J46))</f>
        <v>1.6</v>
      </c>
      <c r="B47" s="375" t="s">
        <v>1515</v>
      </c>
      <c r="C47" s="375"/>
      <c r="D47" s="372" t="s">
        <v>1516</v>
      </c>
      <c r="E47" s="375" t="s">
        <v>1462</v>
      </c>
      <c r="F47" s="367"/>
      <c r="G47" s="376">
        <v>14241.36</v>
      </c>
      <c r="H47" s="131">
        <f t="shared" si="1"/>
        <v>0</v>
      </c>
      <c r="I47" s="363"/>
      <c r="J47" s="194" t="str">
        <f t="shared" si="2"/>
        <v>-</v>
      </c>
    </row>
    <row r="48" spans="1:10" s="195" customFormat="1" ht="15.75" hidden="1" customHeight="1">
      <c r="A48" s="359" t="str">
        <f>CONCATENATE($P$19,SUM($J$19:J47))</f>
        <v>1.6</v>
      </c>
      <c r="B48" s="375" t="s">
        <v>1517</v>
      </c>
      <c r="C48" s="375"/>
      <c r="D48" s="372" t="s">
        <v>1518</v>
      </c>
      <c r="E48" s="375" t="s">
        <v>1510</v>
      </c>
      <c r="F48" s="367"/>
      <c r="G48" s="376">
        <v>20704.04</v>
      </c>
      <c r="H48" s="131">
        <f t="shared" si="1"/>
        <v>0</v>
      </c>
      <c r="I48" s="363"/>
      <c r="J48" s="194" t="str">
        <f t="shared" si="2"/>
        <v>-</v>
      </c>
    </row>
    <row r="49" spans="1:10" s="195" customFormat="1" ht="15.75" hidden="1" customHeight="1">
      <c r="A49" s="359" t="str">
        <f>CONCATENATE($P$19,SUM($J$19:J48))</f>
        <v>1.6</v>
      </c>
      <c r="B49" s="375" t="s">
        <v>1519</v>
      </c>
      <c r="C49" s="375"/>
      <c r="D49" s="372" t="s">
        <v>1520</v>
      </c>
      <c r="E49" s="375" t="s">
        <v>1510</v>
      </c>
      <c r="F49" s="367"/>
      <c r="G49" s="376">
        <v>4133.49</v>
      </c>
      <c r="H49" s="131">
        <f t="shared" si="1"/>
        <v>0</v>
      </c>
      <c r="I49" s="363"/>
      <c r="J49" s="194" t="str">
        <f t="shared" si="2"/>
        <v>-</v>
      </c>
    </row>
    <row r="50" spans="1:10" s="195" customFormat="1" ht="15.75" hidden="1" customHeight="1">
      <c r="A50" s="359" t="str">
        <f>CONCATENATE($P$19,SUM($J$19:J49))</f>
        <v>1.6</v>
      </c>
      <c r="B50" s="375" t="s">
        <v>1521</v>
      </c>
      <c r="C50" s="375"/>
      <c r="D50" s="372" t="s">
        <v>1522</v>
      </c>
      <c r="E50" s="375" t="s">
        <v>1510</v>
      </c>
      <c r="F50" s="367"/>
      <c r="G50" s="376">
        <v>2501.77</v>
      </c>
      <c r="H50" s="131">
        <f t="shared" si="1"/>
        <v>0</v>
      </c>
      <c r="I50" s="363"/>
      <c r="J50" s="194" t="str">
        <f t="shared" si="2"/>
        <v>-</v>
      </c>
    </row>
    <row r="51" spans="1:10" s="195" customFormat="1" ht="15.75" hidden="1" customHeight="1">
      <c r="A51" s="359" t="str">
        <f>CONCATENATE($P$19,SUM($J$19:J50))</f>
        <v>1.6</v>
      </c>
      <c r="B51" s="375" t="s">
        <v>1523</v>
      </c>
      <c r="C51" s="375"/>
      <c r="D51" s="372" t="s">
        <v>1524</v>
      </c>
      <c r="E51" s="375" t="s">
        <v>1510</v>
      </c>
      <c r="F51" s="367"/>
      <c r="G51" s="376">
        <v>3189.11</v>
      </c>
      <c r="H51" s="131">
        <f t="shared" si="1"/>
        <v>0</v>
      </c>
      <c r="I51" s="363"/>
      <c r="J51" s="194" t="str">
        <f t="shared" si="2"/>
        <v>-</v>
      </c>
    </row>
    <row r="52" spans="1:10" s="195" customFormat="1" ht="15.75" hidden="1" customHeight="1">
      <c r="A52" s="359" t="str">
        <f>CONCATENATE($P$19,SUM($J$19:J51))</f>
        <v>1.6</v>
      </c>
      <c r="B52" s="375" t="s">
        <v>1525</v>
      </c>
      <c r="C52" s="375"/>
      <c r="D52" s="372" t="s">
        <v>1526</v>
      </c>
      <c r="E52" s="375" t="s">
        <v>1459</v>
      </c>
      <c r="F52" s="367"/>
      <c r="G52" s="376">
        <v>15.1</v>
      </c>
      <c r="H52" s="131">
        <f t="shared" si="1"/>
        <v>0</v>
      </c>
      <c r="I52" s="363"/>
      <c r="J52" s="194" t="str">
        <f t="shared" si="2"/>
        <v>-</v>
      </c>
    </row>
    <row r="53" spans="1:10" s="195" customFormat="1" ht="15.75" hidden="1" customHeight="1">
      <c r="A53" s="359" t="str">
        <f>CONCATENATE($P$19,SUM($J$19:J52))</f>
        <v>1.6</v>
      </c>
      <c r="B53" s="375" t="s">
        <v>1527</v>
      </c>
      <c r="C53" s="375"/>
      <c r="D53" s="372" t="s">
        <v>1528</v>
      </c>
      <c r="E53" s="375" t="s">
        <v>1459</v>
      </c>
      <c r="F53" s="367"/>
      <c r="G53" s="376">
        <v>18.71</v>
      </c>
      <c r="H53" s="131">
        <f t="shared" si="1"/>
        <v>0</v>
      </c>
      <c r="I53" s="363"/>
      <c r="J53" s="194" t="str">
        <f t="shared" si="2"/>
        <v>-</v>
      </c>
    </row>
    <row r="54" spans="1:10" s="195" customFormat="1" ht="15.75" hidden="1" customHeight="1">
      <c r="A54" s="359" t="str">
        <f>CONCATENATE($P$19,SUM($J$19:J53))</f>
        <v>1.6</v>
      </c>
      <c r="B54" s="375" t="s">
        <v>1529</v>
      </c>
      <c r="C54" s="375"/>
      <c r="D54" s="372" t="s">
        <v>1530</v>
      </c>
      <c r="E54" s="375" t="s">
        <v>1459</v>
      </c>
      <c r="F54" s="367"/>
      <c r="G54" s="376">
        <v>15.12</v>
      </c>
      <c r="H54" s="131">
        <f t="shared" si="1"/>
        <v>0</v>
      </c>
      <c r="I54" s="363"/>
      <c r="J54" s="194" t="str">
        <f t="shared" si="2"/>
        <v>-</v>
      </c>
    </row>
    <row r="55" spans="1:10" s="195" customFormat="1" ht="15.75" hidden="1" customHeight="1">
      <c r="A55" s="359" t="str">
        <f>CONCATENATE($P$19,SUM($J$19:J54))</f>
        <v>1.6</v>
      </c>
      <c r="B55" s="375" t="s">
        <v>1531</v>
      </c>
      <c r="C55" s="375"/>
      <c r="D55" s="372" t="s">
        <v>1532</v>
      </c>
      <c r="E55" s="375" t="s">
        <v>1459</v>
      </c>
      <c r="F55" s="367"/>
      <c r="G55" s="376">
        <v>15.04</v>
      </c>
      <c r="H55" s="131">
        <f t="shared" si="1"/>
        <v>0</v>
      </c>
      <c r="I55" s="363"/>
      <c r="J55" s="194" t="str">
        <f t="shared" si="2"/>
        <v>-</v>
      </c>
    </row>
    <row r="56" spans="1:10" s="195" customFormat="1" ht="15.75" hidden="1" customHeight="1">
      <c r="A56" s="359" t="str">
        <f>CONCATENATE($P$19,SUM($J$19:J55))</f>
        <v>1.6</v>
      </c>
      <c r="B56" s="375" t="s">
        <v>1533</v>
      </c>
      <c r="C56" s="375"/>
      <c r="D56" s="372" t="s">
        <v>1534</v>
      </c>
      <c r="E56" s="375" t="s">
        <v>1459</v>
      </c>
      <c r="F56" s="367"/>
      <c r="G56" s="376">
        <v>14.23</v>
      </c>
      <c r="H56" s="131">
        <f t="shared" si="1"/>
        <v>0</v>
      </c>
      <c r="I56" s="363"/>
      <c r="J56" s="194" t="str">
        <f t="shared" si="2"/>
        <v>-</v>
      </c>
    </row>
    <row r="57" spans="1:10" s="195" customFormat="1" ht="15.75" hidden="1" customHeight="1">
      <c r="A57" s="359" t="str">
        <f>CONCATENATE($P$19,SUM($J$19:J56))</f>
        <v>1.6</v>
      </c>
      <c r="B57" s="375" t="s">
        <v>1535</v>
      </c>
      <c r="C57" s="375"/>
      <c r="D57" s="372" t="s">
        <v>1536</v>
      </c>
      <c r="E57" s="375" t="s">
        <v>1459</v>
      </c>
      <c r="F57" s="367"/>
      <c r="G57" s="376">
        <v>15.14</v>
      </c>
      <c r="H57" s="131">
        <f t="shared" si="1"/>
        <v>0</v>
      </c>
      <c r="I57" s="363"/>
      <c r="J57" s="194" t="str">
        <f t="shared" si="2"/>
        <v>-</v>
      </c>
    </row>
    <row r="58" spans="1:10" s="195" customFormat="1" ht="15.75" hidden="1" customHeight="1">
      <c r="A58" s="359" t="str">
        <f>CONCATENATE($P$19,SUM($J$19:J57))</f>
        <v>1.6</v>
      </c>
      <c r="B58" s="375" t="s">
        <v>1537</v>
      </c>
      <c r="C58" s="375"/>
      <c r="D58" s="372" t="s">
        <v>1538</v>
      </c>
      <c r="E58" s="375" t="s">
        <v>1459</v>
      </c>
      <c r="F58" s="367"/>
      <c r="G58" s="376">
        <v>15.36</v>
      </c>
      <c r="H58" s="131">
        <f t="shared" si="1"/>
        <v>0</v>
      </c>
      <c r="I58" s="363"/>
      <c r="J58" s="194" t="str">
        <f t="shared" si="2"/>
        <v>-</v>
      </c>
    </row>
    <row r="59" spans="1:10" s="195" customFormat="1" ht="15.75" hidden="1" customHeight="1">
      <c r="A59" s="359" t="str">
        <f>CONCATENATE($P$19,SUM($J$19:J58))</f>
        <v>1.6</v>
      </c>
      <c r="B59" s="375" t="s">
        <v>1539</v>
      </c>
      <c r="C59" s="375"/>
      <c r="D59" s="372" t="s">
        <v>1540</v>
      </c>
      <c r="E59" s="375" t="s">
        <v>1459</v>
      </c>
      <c r="F59" s="367"/>
      <c r="G59" s="376">
        <v>18.809999999999999</v>
      </c>
      <c r="H59" s="131">
        <f t="shared" si="1"/>
        <v>0</v>
      </c>
      <c r="I59" s="363"/>
      <c r="J59" s="194" t="str">
        <f t="shared" si="2"/>
        <v>-</v>
      </c>
    </row>
    <row r="60" spans="1:10" s="195" customFormat="1" ht="15.75" hidden="1" customHeight="1">
      <c r="A60" s="359" t="str">
        <f>CONCATENATE($P$19,SUM($J$19:J59))</f>
        <v>1.6</v>
      </c>
      <c r="B60" s="375" t="s">
        <v>1541</v>
      </c>
      <c r="C60" s="375"/>
      <c r="D60" s="372" t="s">
        <v>1542</v>
      </c>
      <c r="E60" s="375" t="s">
        <v>1459</v>
      </c>
      <c r="F60" s="367"/>
      <c r="G60" s="376">
        <v>15.3</v>
      </c>
      <c r="H60" s="131">
        <f t="shared" si="1"/>
        <v>0</v>
      </c>
      <c r="I60" s="363"/>
      <c r="J60" s="194" t="str">
        <f t="shared" si="2"/>
        <v>-</v>
      </c>
    </row>
    <row r="61" spans="1:10" s="195" customFormat="1" ht="15.75" hidden="1" customHeight="1">
      <c r="A61" s="359" t="str">
        <f>CONCATENATE($P$19,SUM($J$19:J60))</f>
        <v>1.6</v>
      </c>
      <c r="B61" s="375" t="s">
        <v>1543</v>
      </c>
      <c r="C61" s="375"/>
      <c r="D61" s="372" t="s">
        <v>1544</v>
      </c>
      <c r="E61" s="375" t="s">
        <v>1459</v>
      </c>
      <c r="F61" s="367"/>
      <c r="G61" s="376">
        <v>14.71</v>
      </c>
      <c r="H61" s="131">
        <f t="shared" si="1"/>
        <v>0</v>
      </c>
      <c r="I61" s="363"/>
      <c r="J61" s="194" t="str">
        <f t="shared" si="2"/>
        <v>-</v>
      </c>
    </row>
    <row r="62" spans="1:10" s="195" customFormat="1" ht="15.75" hidden="1" customHeight="1">
      <c r="A62" s="359" t="str">
        <f>CONCATENATE($P$19,SUM($J$19:J61))</f>
        <v>1.6</v>
      </c>
      <c r="B62" s="375" t="s">
        <v>1545</v>
      </c>
      <c r="C62" s="375"/>
      <c r="D62" s="372" t="s">
        <v>1546</v>
      </c>
      <c r="E62" s="375" t="s">
        <v>1459</v>
      </c>
      <c r="F62" s="367"/>
      <c r="G62" s="376">
        <v>15.12</v>
      </c>
      <c r="H62" s="131">
        <f t="shared" si="1"/>
        <v>0</v>
      </c>
      <c r="I62" s="363"/>
      <c r="J62" s="194" t="str">
        <f t="shared" si="2"/>
        <v>-</v>
      </c>
    </row>
    <row r="63" spans="1:10" s="195" customFormat="1" ht="15.75" hidden="1" customHeight="1">
      <c r="A63" s="359" t="str">
        <f>CONCATENATE($P$19,SUM($J$19:J62))</f>
        <v>1.6</v>
      </c>
      <c r="B63" s="375" t="s">
        <v>1547</v>
      </c>
      <c r="C63" s="375"/>
      <c r="D63" s="372" t="s">
        <v>1548</v>
      </c>
      <c r="E63" s="375" t="s">
        <v>1459</v>
      </c>
      <c r="F63" s="367"/>
      <c r="G63" s="376">
        <v>15.01</v>
      </c>
      <c r="H63" s="131">
        <f t="shared" si="1"/>
        <v>0</v>
      </c>
      <c r="I63" s="363"/>
      <c r="J63" s="194" t="str">
        <f t="shared" si="2"/>
        <v>-</v>
      </c>
    </row>
    <row r="64" spans="1:10" s="195" customFormat="1" ht="15.75" hidden="1" customHeight="1">
      <c r="A64" s="359" t="str">
        <f>CONCATENATE($P$19,SUM($J$19:J63))</f>
        <v>1.6</v>
      </c>
      <c r="B64" s="375" t="s">
        <v>1549</v>
      </c>
      <c r="C64" s="375"/>
      <c r="D64" s="372" t="s">
        <v>1550</v>
      </c>
      <c r="E64" s="375" t="s">
        <v>1459</v>
      </c>
      <c r="F64" s="367"/>
      <c r="G64" s="376">
        <v>18.84</v>
      </c>
      <c r="H64" s="131">
        <f t="shared" si="1"/>
        <v>0</v>
      </c>
      <c r="I64" s="363"/>
      <c r="J64" s="194" t="str">
        <f t="shared" si="2"/>
        <v>-</v>
      </c>
    </row>
    <row r="65" spans="1:10" s="195" customFormat="1" ht="15.75" hidden="1" customHeight="1">
      <c r="A65" s="359" t="str">
        <f>CONCATENATE($P$19,SUM($J$19:J64))</f>
        <v>1.6</v>
      </c>
      <c r="B65" s="375" t="s">
        <v>1551</v>
      </c>
      <c r="C65" s="375"/>
      <c r="D65" s="372" t="s">
        <v>1552</v>
      </c>
      <c r="E65" s="375" t="s">
        <v>1459</v>
      </c>
      <c r="F65" s="367"/>
      <c r="G65" s="376">
        <v>18.809999999999999</v>
      </c>
      <c r="H65" s="131">
        <f t="shared" si="1"/>
        <v>0</v>
      </c>
      <c r="I65" s="363"/>
      <c r="J65" s="194" t="str">
        <f t="shared" si="2"/>
        <v>-</v>
      </c>
    </row>
    <row r="66" spans="1:10" s="195" customFormat="1" ht="15.75" hidden="1" customHeight="1">
      <c r="A66" s="359" t="str">
        <f>CONCATENATE($P$19,SUM($J$19:J65))</f>
        <v>1.6</v>
      </c>
      <c r="B66" s="375" t="s">
        <v>1553</v>
      </c>
      <c r="C66" s="375"/>
      <c r="D66" s="372" t="s">
        <v>1554</v>
      </c>
      <c r="E66" s="375" t="s">
        <v>1459</v>
      </c>
      <c r="F66" s="367"/>
      <c r="G66" s="376">
        <v>18.739999999999998</v>
      </c>
      <c r="H66" s="131">
        <f t="shared" si="1"/>
        <v>0</v>
      </c>
      <c r="I66" s="363"/>
      <c r="J66" s="194" t="str">
        <f t="shared" si="2"/>
        <v>-</v>
      </c>
    </row>
    <row r="67" spans="1:10" s="195" customFormat="1" ht="15.75" hidden="1" customHeight="1">
      <c r="A67" s="359" t="str">
        <f>CONCATENATE($P$19,SUM($J$19:J66))</f>
        <v>1.6</v>
      </c>
      <c r="B67" s="375" t="s">
        <v>1555</v>
      </c>
      <c r="C67" s="375"/>
      <c r="D67" s="372" t="s">
        <v>1556</v>
      </c>
      <c r="E67" s="375" t="s">
        <v>1459</v>
      </c>
      <c r="F67" s="367"/>
      <c r="G67" s="376">
        <v>19.05</v>
      </c>
      <c r="H67" s="131">
        <f t="shared" si="1"/>
        <v>0</v>
      </c>
      <c r="I67" s="363"/>
      <c r="J67" s="194" t="str">
        <f t="shared" si="2"/>
        <v>-</v>
      </c>
    </row>
    <row r="68" spans="1:10" s="195" customFormat="1" ht="15.75" hidden="1" customHeight="1">
      <c r="A68" s="359" t="str">
        <f>CONCATENATE($P$19,SUM($J$19:J67))</f>
        <v>1.6</v>
      </c>
      <c r="B68" s="375" t="s">
        <v>1557</v>
      </c>
      <c r="C68" s="375"/>
      <c r="D68" s="372" t="s">
        <v>1558</v>
      </c>
      <c r="E68" s="375" t="s">
        <v>1459</v>
      </c>
      <c r="F68" s="367"/>
      <c r="G68" s="376">
        <v>20.64</v>
      </c>
      <c r="H68" s="131">
        <f t="shared" si="1"/>
        <v>0</v>
      </c>
      <c r="I68" s="363"/>
      <c r="J68" s="194" t="str">
        <f t="shared" si="2"/>
        <v>-</v>
      </c>
    </row>
    <row r="69" spans="1:10" s="195" customFormat="1" ht="15.75" hidden="1" customHeight="1">
      <c r="A69" s="359" t="str">
        <f>CONCATENATE($P$19,SUM($J$19:J68))</f>
        <v>1.6</v>
      </c>
      <c r="B69" s="375" t="s">
        <v>1559</v>
      </c>
      <c r="C69" s="375"/>
      <c r="D69" s="372" t="s">
        <v>1560</v>
      </c>
      <c r="E69" s="375" t="s">
        <v>1459</v>
      </c>
      <c r="F69" s="367"/>
      <c r="G69" s="376">
        <v>18.420000000000002</v>
      </c>
      <c r="H69" s="131">
        <f t="shared" si="1"/>
        <v>0</v>
      </c>
      <c r="I69" s="363"/>
      <c r="J69" s="194" t="str">
        <f t="shared" si="2"/>
        <v>-</v>
      </c>
    </row>
    <row r="70" spans="1:10" s="195" customFormat="1" ht="15.75" hidden="1" customHeight="1">
      <c r="A70" s="359" t="str">
        <f>CONCATENATE($P$19,SUM($J$19:J69))</f>
        <v>1.6</v>
      </c>
      <c r="B70" s="375" t="s">
        <v>1561</v>
      </c>
      <c r="C70" s="375"/>
      <c r="D70" s="372" t="s">
        <v>1562</v>
      </c>
      <c r="E70" s="375" t="s">
        <v>1459</v>
      </c>
      <c r="F70" s="367"/>
      <c r="G70" s="376">
        <v>18.809999999999999</v>
      </c>
      <c r="H70" s="131">
        <f t="shared" si="1"/>
        <v>0</v>
      </c>
      <c r="I70" s="363"/>
      <c r="J70" s="194" t="str">
        <f t="shared" si="2"/>
        <v>-</v>
      </c>
    </row>
    <row r="71" spans="1:10" s="195" customFormat="1" ht="15.75" hidden="1" customHeight="1">
      <c r="A71" s="359" t="str">
        <f>CONCATENATE($P$19,SUM($J$19:J70))</f>
        <v>1.6</v>
      </c>
      <c r="B71" s="375" t="s">
        <v>1563</v>
      </c>
      <c r="C71" s="375"/>
      <c r="D71" s="372" t="s">
        <v>1564</v>
      </c>
      <c r="E71" s="375" t="s">
        <v>1459</v>
      </c>
      <c r="F71" s="367"/>
      <c r="G71" s="376">
        <v>15.43</v>
      </c>
      <c r="H71" s="131">
        <f t="shared" si="1"/>
        <v>0</v>
      </c>
      <c r="I71" s="363"/>
      <c r="J71" s="194" t="str">
        <f t="shared" si="2"/>
        <v>-</v>
      </c>
    </row>
    <row r="72" spans="1:10" s="195" customFormat="1" ht="15.75" hidden="1" customHeight="1">
      <c r="A72" s="359" t="str">
        <f>CONCATENATE($P$19,SUM($J$19:J71))</f>
        <v>1.6</v>
      </c>
      <c r="B72" s="375" t="s">
        <v>1565</v>
      </c>
      <c r="C72" s="375"/>
      <c r="D72" s="372" t="s">
        <v>1566</v>
      </c>
      <c r="E72" s="375" t="s">
        <v>1459</v>
      </c>
      <c r="F72" s="367"/>
      <c r="G72" s="376">
        <v>18.84</v>
      </c>
      <c r="H72" s="131">
        <f t="shared" si="1"/>
        <v>0</v>
      </c>
      <c r="I72" s="363"/>
      <c r="J72" s="194" t="str">
        <f t="shared" si="2"/>
        <v>-</v>
      </c>
    </row>
    <row r="73" spans="1:10" s="195" customFormat="1" ht="15.75" hidden="1" customHeight="1">
      <c r="A73" s="359" t="str">
        <f>CONCATENATE($P$19,SUM($J$19:J72))</f>
        <v>1.6</v>
      </c>
      <c r="B73" s="375" t="s">
        <v>1567</v>
      </c>
      <c r="C73" s="375"/>
      <c r="D73" s="372" t="s">
        <v>1568</v>
      </c>
      <c r="E73" s="375" t="s">
        <v>1459</v>
      </c>
      <c r="F73" s="367"/>
      <c r="G73" s="376">
        <v>17.920000000000002</v>
      </c>
      <c r="H73" s="131">
        <f t="shared" si="1"/>
        <v>0</v>
      </c>
      <c r="I73" s="363"/>
      <c r="J73" s="194" t="str">
        <f t="shared" si="2"/>
        <v>-</v>
      </c>
    </row>
    <row r="74" spans="1:10" s="195" customFormat="1" ht="15.75" hidden="1" customHeight="1">
      <c r="A74" s="359" t="str">
        <f>CONCATENATE($P$19,SUM($J$19:J73))</f>
        <v>1.6</v>
      </c>
      <c r="B74" s="375" t="s">
        <v>1569</v>
      </c>
      <c r="C74" s="375"/>
      <c r="D74" s="372" t="s">
        <v>1570</v>
      </c>
      <c r="E74" s="375" t="s">
        <v>1459</v>
      </c>
      <c r="F74" s="367"/>
      <c r="G74" s="376">
        <v>39.83</v>
      </c>
      <c r="H74" s="131">
        <f t="shared" si="1"/>
        <v>0</v>
      </c>
      <c r="I74" s="363"/>
      <c r="J74" s="194" t="str">
        <f t="shared" si="2"/>
        <v>-</v>
      </c>
    </row>
    <row r="75" spans="1:10" s="195" customFormat="1" ht="15.75" hidden="1" customHeight="1">
      <c r="A75" s="359" t="str">
        <f>CONCATENATE($P$19,SUM($J$19:J74))</f>
        <v>1.6</v>
      </c>
      <c r="B75" s="375" t="s">
        <v>1571</v>
      </c>
      <c r="C75" s="375"/>
      <c r="D75" s="372" t="s">
        <v>1572</v>
      </c>
      <c r="E75" s="375" t="s">
        <v>1459</v>
      </c>
      <c r="F75" s="367"/>
      <c r="G75" s="376">
        <v>17.89</v>
      </c>
      <c r="H75" s="131">
        <f t="shared" si="1"/>
        <v>0</v>
      </c>
      <c r="I75" s="363"/>
      <c r="J75" s="194" t="str">
        <f t="shared" si="2"/>
        <v>-</v>
      </c>
    </row>
    <row r="76" spans="1:10" s="195" customFormat="1" ht="15.75" hidden="1" customHeight="1">
      <c r="A76" s="359" t="str">
        <f>CONCATENATE($P$19,SUM($J$19:J75))</f>
        <v>1.6</v>
      </c>
      <c r="B76" s="375" t="s">
        <v>1573</v>
      </c>
      <c r="C76" s="375"/>
      <c r="D76" s="372" t="s">
        <v>1574</v>
      </c>
      <c r="E76" s="375" t="s">
        <v>1459</v>
      </c>
      <c r="F76" s="367"/>
      <c r="G76" s="376">
        <v>18.899999999999999</v>
      </c>
      <c r="H76" s="131">
        <f t="shared" si="1"/>
        <v>0</v>
      </c>
      <c r="I76" s="363"/>
      <c r="J76" s="194" t="str">
        <f t="shared" si="2"/>
        <v>-</v>
      </c>
    </row>
    <row r="77" spans="1:10" s="195" customFormat="1" ht="15.75" hidden="1" customHeight="1">
      <c r="A77" s="359" t="str">
        <f>CONCATENATE($P$19,SUM($J$19:J76))</f>
        <v>1.6</v>
      </c>
      <c r="B77" s="375" t="s">
        <v>1575</v>
      </c>
      <c r="C77" s="375"/>
      <c r="D77" s="372" t="s">
        <v>1576</v>
      </c>
      <c r="E77" s="375" t="s">
        <v>1459</v>
      </c>
      <c r="F77" s="367"/>
      <c r="G77" s="376">
        <v>19.91</v>
      </c>
      <c r="H77" s="131">
        <f t="shared" si="1"/>
        <v>0</v>
      </c>
      <c r="I77" s="363"/>
      <c r="J77" s="194" t="str">
        <f t="shared" si="2"/>
        <v>-</v>
      </c>
    </row>
    <row r="78" spans="1:10" s="195" customFormat="1" ht="15.75" hidden="1" customHeight="1">
      <c r="A78" s="359" t="str">
        <f>CONCATENATE($P$19,SUM($J$19:J71))</f>
        <v>1.6</v>
      </c>
      <c r="B78" s="375" t="s">
        <v>1577</v>
      </c>
      <c r="C78" s="375"/>
      <c r="D78" s="372" t="s">
        <v>1578</v>
      </c>
      <c r="E78" s="375" t="s">
        <v>1459</v>
      </c>
      <c r="F78" s="367"/>
      <c r="G78" s="376">
        <v>18.809999999999999</v>
      </c>
      <c r="H78" s="131">
        <f t="shared" si="1"/>
        <v>0</v>
      </c>
      <c r="I78" s="363"/>
      <c r="J78" s="194" t="str">
        <f t="shared" si="2"/>
        <v>-</v>
      </c>
    </row>
    <row r="79" spans="1:10" s="195" customFormat="1" ht="15.75" hidden="1" customHeight="1">
      <c r="A79" s="359" t="str">
        <f>CONCATENATE($P$19,SUM($J$19:J78))</f>
        <v>1.6</v>
      </c>
      <c r="B79" s="375" t="s">
        <v>1579</v>
      </c>
      <c r="C79" s="375"/>
      <c r="D79" s="372" t="s">
        <v>1580</v>
      </c>
      <c r="E79" s="375" t="s">
        <v>1459</v>
      </c>
      <c r="F79" s="367"/>
      <c r="G79" s="376">
        <v>15.08</v>
      </c>
      <c r="H79" s="131">
        <f t="shared" si="1"/>
        <v>0</v>
      </c>
      <c r="I79" s="363"/>
      <c r="J79" s="194" t="str">
        <f t="shared" si="2"/>
        <v>-</v>
      </c>
    </row>
    <row r="80" spans="1:10" s="195" customFormat="1" ht="15.75" hidden="1" customHeight="1">
      <c r="A80" s="359" t="str">
        <f>CONCATENATE($P$19,SUM($J$19:J79))</f>
        <v>1.6</v>
      </c>
      <c r="B80" s="375" t="s">
        <v>1581</v>
      </c>
      <c r="C80" s="375"/>
      <c r="D80" s="372" t="s">
        <v>1582</v>
      </c>
      <c r="E80" s="375" t="s">
        <v>1459</v>
      </c>
      <c r="F80" s="367"/>
      <c r="G80" s="376">
        <v>19.47</v>
      </c>
      <c r="H80" s="131">
        <f t="shared" si="1"/>
        <v>0</v>
      </c>
      <c r="I80" s="363"/>
      <c r="J80" s="194" t="str">
        <f t="shared" si="2"/>
        <v>-</v>
      </c>
    </row>
    <row r="81" spans="1:16" s="195" customFormat="1" ht="15.75" hidden="1" customHeight="1">
      <c r="A81" s="359" t="str">
        <f>CONCATENATE($P$19,SUM($J$19:J80))</f>
        <v>1.6</v>
      </c>
      <c r="B81" s="375" t="s">
        <v>1583</v>
      </c>
      <c r="C81" s="375"/>
      <c r="D81" s="372" t="s">
        <v>1584</v>
      </c>
      <c r="E81" s="375" t="s">
        <v>1459</v>
      </c>
      <c r="F81" s="367"/>
      <c r="G81" s="376">
        <v>18.71</v>
      </c>
      <c r="H81" s="131">
        <f t="shared" si="1"/>
        <v>0</v>
      </c>
      <c r="I81" s="363"/>
      <c r="J81" s="194" t="str">
        <f t="shared" si="2"/>
        <v>-</v>
      </c>
    </row>
    <row r="82" spans="1:16" s="195" customFormat="1" ht="15.75" hidden="1" customHeight="1">
      <c r="A82" s="359" t="str">
        <f>CONCATENATE($P$19,SUM($J$19:J81))</f>
        <v>1.6</v>
      </c>
      <c r="B82" s="375" t="s">
        <v>1585</v>
      </c>
      <c r="C82" s="375"/>
      <c r="D82" s="372" t="s">
        <v>1586</v>
      </c>
      <c r="E82" s="375" t="s">
        <v>1459</v>
      </c>
      <c r="F82" s="367"/>
      <c r="G82" s="376">
        <v>17.829999999999998</v>
      </c>
      <c r="H82" s="131">
        <f t="shared" si="1"/>
        <v>0</v>
      </c>
      <c r="I82" s="363"/>
      <c r="J82" s="194" t="str">
        <f t="shared" si="2"/>
        <v>-</v>
      </c>
    </row>
    <row r="83" spans="1:16" s="195" customFormat="1" ht="15.75" hidden="1" customHeight="1">
      <c r="A83" s="359" t="str">
        <f>CONCATENATE($P$19,SUM($J$19:J82))</f>
        <v>1.6</v>
      </c>
      <c r="B83" s="375" t="s">
        <v>1587</v>
      </c>
      <c r="C83" s="375"/>
      <c r="D83" s="372" t="s">
        <v>1588</v>
      </c>
      <c r="E83" s="375" t="s">
        <v>1459</v>
      </c>
      <c r="F83" s="367"/>
      <c r="G83" s="376">
        <v>18.84</v>
      </c>
      <c r="H83" s="131">
        <f t="shared" si="1"/>
        <v>0</v>
      </c>
      <c r="I83" s="363"/>
      <c r="J83" s="194" t="str">
        <f t="shared" si="2"/>
        <v>-</v>
      </c>
    </row>
    <row r="84" spans="1:16" s="150" customFormat="1" ht="30" customHeight="1">
      <c r="A84" s="274"/>
      <c r="B84" s="275"/>
      <c r="C84" s="457"/>
      <c r="D84" s="276"/>
      <c r="E84" s="277" t="s">
        <v>1262</v>
      </c>
      <c r="F84" s="273"/>
      <c r="G84" s="278"/>
      <c r="H84" s="279">
        <f>A19</f>
        <v>1</v>
      </c>
      <c r="I84" s="280">
        <f>SUM(H20:H83)</f>
        <v>15804.310000000001</v>
      </c>
      <c r="J84" s="194">
        <f>IF(I84&gt;0.001,1,0)</f>
        <v>1</v>
      </c>
    </row>
    <row r="85" spans="1:16" s="150" customFormat="1" ht="15.75" hidden="1" customHeight="1">
      <c r="A85" s="288">
        <f>SUM(J85:K85)</f>
        <v>1</v>
      </c>
      <c r="B85" s="289"/>
      <c r="C85" s="456"/>
      <c r="D85" s="290" t="s">
        <v>1204</v>
      </c>
      <c r="E85" s="291"/>
      <c r="F85" s="292"/>
      <c r="G85" s="293"/>
      <c r="H85" s="294"/>
      <c r="I85" s="295"/>
      <c r="J85" s="194" t="str">
        <f>J141</f>
        <v/>
      </c>
      <c r="K85" s="150">
        <f>A19</f>
        <v>1</v>
      </c>
      <c r="P85" s="150" t="str">
        <f>CONCATENATE(A85,".")</f>
        <v>1.</v>
      </c>
    </row>
    <row r="86" spans="1:16" s="150" customFormat="1" ht="15.75" hidden="1" customHeight="1">
      <c r="A86" s="296" t="str">
        <f>CONCATENATE($P$85,SUM($J86:J$86))</f>
        <v>1.0</v>
      </c>
      <c r="B86" s="218" t="s">
        <v>1589</v>
      </c>
      <c r="C86" s="218"/>
      <c r="D86" s="216" t="s">
        <v>5</v>
      </c>
      <c r="E86" s="239" t="s">
        <v>1389</v>
      </c>
      <c r="F86" s="111"/>
      <c r="G86" s="228">
        <v>22.62</v>
      </c>
      <c r="H86" s="131">
        <f>F86*G86</f>
        <v>0</v>
      </c>
      <c r="I86" s="110"/>
      <c r="J86" s="194" t="str">
        <f t="shared" ref="J86:J117" si="3">IF(F86&gt;0.01,1,"-")</f>
        <v>-</v>
      </c>
    </row>
    <row r="87" spans="1:16" s="150" customFormat="1" ht="15.75" hidden="1" customHeight="1">
      <c r="A87" s="193" t="str">
        <f>CONCATENATE($P$85,SUM($J$86:J87))</f>
        <v>1.0</v>
      </c>
      <c r="B87" s="218" t="s">
        <v>1590</v>
      </c>
      <c r="C87" s="218"/>
      <c r="D87" s="216" t="s">
        <v>21</v>
      </c>
      <c r="E87" s="239" t="s">
        <v>1389</v>
      </c>
      <c r="F87" s="111"/>
      <c r="G87" s="228">
        <v>3.02</v>
      </c>
      <c r="H87" s="131">
        <f t="shared" ref="H87:H140" si="4">F87*G87</f>
        <v>0</v>
      </c>
      <c r="I87" s="110"/>
      <c r="J87" s="194" t="str">
        <f t="shared" si="3"/>
        <v>-</v>
      </c>
    </row>
    <row r="88" spans="1:16" s="150" customFormat="1" ht="15.75" hidden="1" customHeight="1">
      <c r="A88" s="193" t="str">
        <f>CONCATENATE($P$85,SUM($J$86:J88))</f>
        <v>1.0</v>
      </c>
      <c r="B88" s="218" t="s">
        <v>1591</v>
      </c>
      <c r="C88" s="218"/>
      <c r="D88" s="216" t="s">
        <v>15</v>
      </c>
      <c r="E88" s="239" t="s">
        <v>1390</v>
      </c>
      <c r="F88" s="111"/>
      <c r="G88" s="228">
        <v>61.83</v>
      </c>
      <c r="H88" s="131">
        <f t="shared" si="4"/>
        <v>0</v>
      </c>
      <c r="I88" s="110"/>
      <c r="J88" s="194" t="str">
        <f t="shared" si="3"/>
        <v>-</v>
      </c>
    </row>
    <row r="89" spans="1:16" s="150" customFormat="1" ht="15.75" hidden="1" customHeight="1">
      <c r="A89" s="193" t="str">
        <f>CONCATENATE($P$85,SUM($J$86:J89))</f>
        <v>1.0</v>
      </c>
      <c r="B89" s="218" t="s">
        <v>1592</v>
      </c>
      <c r="C89" s="218"/>
      <c r="D89" s="216" t="s">
        <v>11</v>
      </c>
      <c r="E89" s="239" t="s">
        <v>1389</v>
      </c>
      <c r="F89" s="111"/>
      <c r="G89" s="228">
        <v>6.01</v>
      </c>
      <c r="H89" s="131">
        <f t="shared" si="4"/>
        <v>0</v>
      </c>
      <c r="I89" s="110"/>
      <c r="J89" s="194" t="str">
        <f t="shared" si="3"/>
        <v>-</v>
      </c>
    </row>
    <row r="90" spans="1:16" s="150" customFormat="1" ht="15.75" hidden="1" customHeight="1">
      <c r="A90" s="193" t="str">
        <f>CONCATENATE($P$85,SUM($J$86:J90))</f>
        <v>1.0</v>
      </c>
      <c r="B90" s="218" t="s">
        <v>1593</v>
      </c>
      <c r="C90" s="218"/>
      <c r="D90" s="216" t="s">
        <v>20</v>
      </c>
      <c r="E90" s="239" t="s">
        <v>1389</v>
      </c>
      <c r="F90" s="111"/>
      <c r="G90" s="228">
        <v>4.5199999999999996</v>
      </c>
      <c r="H90" s="131">
        <f t="shared" si="4"/>
        <v>0</v>
      </c>
      <c r="I90" s="110"/>
      <c r="J90" s="194" t="str">
        <f t="shared" si="3"/>
        <v>-</v>
      </c>
    </row>
    <row r="91" spans="1:16" s="150" customFormat="1" ht="15.75" hidden="1" customHeight="1">
      <c r="A91" s="193" t="str">
        <f>CONCATENATE($P$85,SUM($J$86:J91))</f>
        <v>1.0</v>
      </c>
      <c r="B91" s="218" t="s">
        <v>1594</v>
      </c>
      <c r="C91" s="218"/>
      <c r="D91" s="216" t="s">
        <v>39</v>
      </c>
      <c r="E91" s="239" t="s">
        <v>1389</v>
      </c>
      <c r="F91" s="111"/>
      <c r="G91" s="228">
        <v>7.86</v>
      </c>
      <c r="H91" s="131">
        <f t="shared" si="4"/>
        <v>0</v>
      </c>
      <c r="I91" s="110"/>
      <c r="J91" s="194" t="str">
        <f t="shared" si="3"/>
        <v>-</v>
      </c>
    </row>
    <row r="92" spans="1:16" s="150" customFormat="1" ht="15.75" hidden="1" customHeight="1">
      <c r="A92" s="193" t="str">
        <f>CONCATENATE($P$85,SUM($J$86:J92))</f>
        <v>1.0</v>
      </c>
      <c r="B92" s="218" t="s">
        <v>1595</v>
      </c>
      <c r="C92" s="218"/>
      <c r="D92" s="216" t="s">
        <v>38</v>
      </c>
      <c r="E92" s="239" t="s">
        <v>1390</v>
      </c>
      <c r="F92" s="111"/>
      <c r="G92" s="228">
        <v>345.85</v>
      </c>
      <c r="H92" s="131">
        <f t="shared" si="4"/>
        <v>0</v>
      </c>
      <c r="I92" s="110"/>
      <c r="J92" s="194" t="str">
        <f t="shared" si="3"/>
        <v>-</v>
      </c>
    </row>
    <row r="93" spans="1:16" s="150" customFormat="1" ht="15.75" hidden="1" customHeight="1">
      <c r="A93" s="193" t="str">
        <f>CONCATENATE($P$85,SUM($J$86:J93))</f>
        <v>1.0</v>
      </c>
      <c r="B93" s="218" t="s">
        <v>1596</v>
      </c>
      <c r="C93" s="218"/>
      <c r="D93" s="216" t="s">
        <v>8</v>
      </c>
      <c r="E93" s="239" t="s">
        <v>1390</v>
      </c>
      <c r="F93" s="111"/>
      <c r="G93" s="228">
        <v>50.91</v>
      </c>
      <c r="H93" s="131">
        <f t="shared" si="4"/>
        <v>0</v>
      </c>
      <c r="I93" s="110"/>
      <c r="J93" s="194" t="str">
        <f t="shared" si="3"/>
        <v>-</v>
      </c>
    </row>
    <row r="94" spans="1:16" s="150" customFormat="1" ht="15.75" hidden="1" customHeight="1">
      <c r="A94" s="193" t="str">
        <f>CONCATENATE($P$85,SUM($J$86:J94))</f>
        <v>1.0</v>
      </c>
      <c r="B94" s="218" t="s">
        <v>1597</v>
      </c>
      <c r="C94" s="218"/>
      <c r="D94" s="216" t="s">
        <v>22</v>
      </c>
      <c r="E94" s="239" t="s">
        <v>1390</v>
      </c>
      <c r="F94" s="111"/>
      <c r="G94" s="228">
        <v>452.8</v>
      </c>
      <c r="H94" s="131">
        <f t="shared" si="4"/>
        <v>0</v>
      </c>
      <c r="I94" s="110"/>
      <c r="J94" s="194" t="str">
        <f t="shared" si="3"/>
        <v>-</v>
      </c>
    </row>
    <row r="95" spans="1:16" s="150" customFormat="1" ht="15.75" hidden="1" customHeight="1">
      <c r="A95" s="193" t="str">
        <f>CONCATENATE($P$85,SUM($J$86:J95))</f>
        <v>1.0</v>
      </c>
      <c r="B95" s="218" t="s">
        <v>1598</v>
      </c>
      <c r="C95" s="218"/>
      <c r="D95" s="216" t="s">
        <v>9</v>
      </c>
      <c r="E95" s="239" t="s">
        <v>1390</v>
      </c>
      <c r="F95" s="111"/>
      <c r="G95" s="228">
        <v>220.61</v>
      </c>
      <c r="H95" s="131">
        <f t="shared" si="4"/>
        <v>0</v>
      </c>
      <c r="I95" s="110"/>
      <c r="J95" s="194" t="str">
        <f t="shared" si="3"/>
        <v>-</v>
      </c>
    </row>
    <row r="96" spans="1:16" s="150" customFormat="1" ht="15.75" hidden="1" customHeight="1">
      <c r="A96" s="193" t="str">
        <f>CONCATENATE($P$85,SUM($J$86:J96))</f>
        <v>1.0</v>
      </c>
      <c r="B96" s="218" t="s">
        <v>1599</v>
      </c>
      <c r="C96" s="218"/>
      <c r="D96" s="216" t="s">
        <v>1600</v>
      </c>
      <c r="E96" s="239" t="s">
        <v>1389</v>
      </c>
      <c r="F96" s="111"/>
      <c r="G96" s="228">
        <v>20.350000000000001</v>
      </c>
      <c r="H96" s="131">
        <f t="shared" si="4"/>
        <v>0</v>
      </c>
      <c r="I96" s="110"/>
      <c r="J96" s="194" t="str">
        <f t="shared" si="3"/>
        <v>-</v>
      </c>
    </row>
    <row r="97" spans="1:10" s="150" customFormat="1" ht="15.75" hidden="1" customHeight="1">
      <c r="A97" s="193" t="str">
        <f>CONCATENATE($P$85,SUM($J$86:J97))</f>
        <v>1.0</v>
      </c>
      <c r="B97" s="219" t="s">
        <v>1601</v>
      </c>
      <c r="C97" s="219"/>
      <c r="D97" s="217" t="s">
        <v>1205</v>
      </c>
      <c r="E97" s="239" t="s">
        <v>1389</v>
      </c>
      <c r="F97" s="111"/>
      <c r="G97" s="229">
        <v>34.869999999999997</v>
      </c>
      <c r="H97" s="131">
        <f t="shared" si="4"/>
        <v>0</v>
      </c>
      <c r="I97" s="110"/>
      <c r="J97" s="194" t="str">
        <f t="shared" si="3"/>
        <v>-</v>
      </c>
    </row>
    <row r="98" spans="1:10" s="150" customFormat="1" ht="15.75" hidden="1" customHeight="1">
      <c r="A98" s="193" t="str">
        <f>CONCATENATE($P$85,SUM($J$86:J98))</f>
        <v>1.0</v>
      </c>
      <c r="B98" s="218" t="s">
        <v>1602</v>
      </c>
      <c r="C98" s="218"/>
      <c r="D98" s="216" t="s">
        <v>23</v>
      </c>
      <c r="E98" s="239" t="s">
        <v>1389</v>
      </c>
      <c r="F98" s="111"/>
      <c r="G98" s="228">
        <v>10.16</v>
      </c>
      <c r="H98" s="131">
        <f t="shared" si="4"/>
        <v>0</v>
      </c>
      <c r="I98" s="110"/>
      <c r="J98" s="194" t="str">
        <f t="shared" si="3"/>
        <v>-</v>
      </c>
    </row>
    <row r="99" spans="1:10" s="150" customFormat="1" ht="15.75" hidden="1" customHeight="1">
      <c r="A99" s="193" t="str">
        <f>CONCATENATE($P$85,SUM($J$86:J99))</f>
        <v>1.0</v>
      </c>
      <c r="B99" s="218" t="s">
        <v>1603</v>
      </c>
      <c r="C99" s="218"/>
      <c r="D99" s="216" t="s">
        <v>37</v>
      </c>
      <c r="E99" s="239" t="s">
        <v>3</v>
      </c>
      <c r="F99" s="111"/>
      <c r="G99" s="228">
        <v>20.9</v>
      </c>
      <c r="H99" s="131">
        <f t="shared" si="4"/>
        <v>0</v>
      </c>
      <c r="I99" s="110"/>
      <c r="J99" s="194" t="str">
        <f t="shared" si="3"/>
        <v>-</v>
      </c>
    </row>
    <row r="100" spans="1:10" s="150" customFormat="1" ht="15.75" hidden="1" customHeight="1">
      <c r="A100" s="193" t="str">
        <f>CONCATENATE($P$85,SUM($J$86:J100))</f>
        <v>1.0</v>
      </c>
      <c r="B100" s="218" t="s">
        <v>1604</v>
      </c>
      <c r="C100" s="218"/>
      <c r="D100" s="216" t="s">
        <v>24</v>
      </c>
      <c r="E100" s="239" t="s">
        <v>1391</v>
      </c>
      <c r="F100" s="111"/>
      <c r="G100" s="228">
        <v>8.2799999999999994</v>
      </c>
      <c r="H100" s="131">
        <f t="shared" si="4"/>
        <v>0</v>
      </c>
      <c r="I100" s="110"/>
      <c r="J100" s="194" t="str">
        <f t="shared" si="3"/>
        <v>-</v>
      </c>
    </row>
    <row r="101" spans="1:10" s="150" customFormat="1" ht="15.75" hidden="1" customHeight="1">
      <c r="A101" s="193" t="str">
        <f>CONCATENATE($P$85,SUM($J$86:J101))</f>
        <v>1.0</v>
      </c>
      <c r="B101" s="218" t="s">
        <v>1605</v>
      </c>
      <c r="C101" s="218"/>
      <c r="D101" s="216" t="s">
        <v>19</v>
      </c>
      <c r="E101" s="239" t="s">
        <v>1389</v>
      </c>
      <c r="F101" s="111"/>
      <c r="G101" s="228">
        <v>1.96</v>
      </c>
      <c r="H101" s="131">
        <f t="shared" si="4"/>
        <v>0</v>
      </c>
      <c r="I101" s="110"/>
      <c r="J101" s="194" t="str">
        <f t="shared" si="3"/>
        <v>-</v>
      </c>
    </row>
    <row r="102" spans="1:10" s="150" customFormat="1" ht="15.75" hidden="1" customHeight="1">
      <c r="A102" s="193" t="str">
        <f>CONCATENATE($P$85,SUM($J$86:J102))</f>
        <v>1.0</v>
      </c>
      <c r="B102" s="218" t="s">
        <v>1606</v>
      </c>
      <c r="C102" s="218"/>
      <c r="D102" s="216" t="s">
        <v>1272</v>
      </c>
      <c r="E102" s="239" t="s">
        <v>1389</v>
      </c>
      <c r="F102" s="111"/>
      <c r="G102" s="228">
        <v>8.49</v>
      </c>
      <c r="H102" s="131">
        <f t="shared" si="4"/>
        <v>0</v>
      </c>
      <c r="I102" s="110"/>
      <c r="J102" s="194" t="str">
        <f t="shared" si="3"/>
        <v>-</v>
      </c>
    </row>
    <row r="103" spans="1:10" s="150" customFormat="1" ht="15.75" hidden="1" customHeight="1">
      <c r="A103" s="193" t="str">
        <f>CONCATENATE($P$85,SUM($J$86:J103))</f>
        <v>1.0</v>
      </c>
      <c r="B103" s="218" t="s">
        <v>1607</v>
      </c>
      <c r="C103" s="218"/>
      <c r="D103" s="216" t="s">
        <v>43</v>
      </c>
      <c r="E103" s="239" t="s">
        <v>1389</v>
      </c>
      <c r="F103" s="111"/>
      <c r="G103" s="228">
        <v>7.36</v>
      </c>
      <c r="H103" s="131">
        <f t="shared" si="4"/>
        <v>0</v>
      </c>
      <c r="I103" s="110"/>
      <c r="J103" s="194" t="str">
        <f t="shared" si="3"/>
        <v>-</v>
      </c>
    </row>
    <row r="104" spans="1:10" s="150" customFormat="1" ht="15.75" hidden="1" customHeight="1">
      <c r="A104" s="193" t="str">
        <f>CONCATENATE($P$85,SUM($J$86:J104))</f>
        <v>1.0</v>
      </c>
      <c r="B104" s="218" t="s">
        <v>1608</v>
      </c>
      <c r="C104" s="218"/>
      <c r="D104" s="216" t="s">
        <v>44</v>
      </c>
      <c r="E104" s="239" t="s">
        <v>1389</v>
      </c>
      <c r="F104" s="111"/>
      <c r="G104" s="228">
        <v>9.81</v>
      </c>
      <c r="H104" s="131">
        <f t="shared" si="4"/>
        <v>0</v>
      </c>
      <c r="I104" s="110"/>
      <c r="J104" s="194" t="str">
        <f t="shared" si="3"/>
        <v>-</v>
      </c>
    </row>
    <row r="105" spans="1:10" s="150" customFormat="1" ht="15.75" hidden="1" customHeight="1">
      <c r="A105" s="296" t="str">
        <f>CONCATENATE($P$85,SUM($J$86:J105))</f>
        <v>1.0</v>
      </c>
      <c r="B105" s="218" t="s">
        <v>1609</v>
      </c>
      <c r="C105" s="218"/>
      <c r="D105" s="362" t="s">
        <v>1392</v>
      </c>
      <c r="E105" s="239" t="s">
        <v>1390</v>
      </c>
      <c r="F105" s="111"/>
      <c r="G105" s="371">
        <v>90.08</v>
      </c>
      <c r="H105" s="131">
        <f t="shared" si="4"/>
        <v>0</v>
      </c>
      <c r="I105" s="110"/>
      <c r="J105" s="194" t="str">
        <f t="shared" si="3"/>
        <v>-</v>
      </c>
    </row>
    <row r="106" spans="1:10" s="150" customFormat="1" ht="15.75" hidden="1" customHeight="1">
      <c r="A106" s="193" t="str">
        <f>CONCATENATE($P$85,SUM($J$86:J106))</f>
        <v>1.0</v>
      </c>
      <c r="B106" s="218" t="s">
        <v>1610</v>
      </c>
      <c r="C106" s="218"/>
      <c r="D106" s="216" t="s">
        <v>14</v>
      </c>
      <c r="E106" s="239" t="s">
        <v>1390</v>
      </c>
      <c r="F106" s="111"/>
      <c r="G106" s="228">
        <v>22.46</v>
      </c>
      <c r="H106" s="131">
        <f t="shared" si="4"/>
        <v>0</v>
      </c>
      <c r="I106" s="110"/>
      <c r="J106" s="194" t="str">
        <f t="shared" si="3"/>
        <v>-</v>
      </c>
    </row>
    <row r="107" spans="1:10" s="150" customFormat="1" ht="15.75" hidden="1" customHeight="1">
      <c r="A107" s="193" t="str">
        <f>CONCATENATE($P$85,SUM($J$86:J107))</f>
        <v>1.0</v>
      </c>
      <c r="B107" s="218" t="s">
        <v>1611</v>
      </c>
      <c r="C107" s="218"/>
      <c r="D107" s="216" t="s">
        <v>6</v>
      </c>
      <c r="E107" s="239" t="s">
        <v>1389</v>
      </c>
      <c r="F107" s="111"/>
      <c r="G107" s="228">
        <v>9.7799999999999994</v>
      </c>
      <c r="H107" s="131">
        <f t="shared" si="4"/>
        <v>0</v>
      </c>
      <c r="I107" s="110"/>
      <c r="J107" s="194" t="str">
        <f t="shared" si="3"/>
        <v>-</v>
      </c>
    </row>
    <row r="108" spans="1:10" s="150" customFormat="1" ht="15.75" hidden="1" customHeight="1">
      <c r="A108" s="193" t="str">
        <f>CONCATENATE($P$85,SUM($J$86:J108))</f>
        <v>1.0</v>
      </c>
      <c r="B108" s="218" t="s">
        <v>1612</v>
      </c>
      <c r="C108" s="218"/>
      <c r="D108" s="216" t="s">
        <v>1315</v>
      </c>
      <c r="E108" s="239" t="s">
        <v>1389</v>
      </c>
      <c r="F108" s="111"/>
      <c r="G108" s="228">
        <v>9.43</v>
      </c>
      <c r="H108" s="131">
        <f t="shared" si="4"/>
        <v>0</v>
      </c>
      <c r="I108" s="110"/>
      <c r="J108" s="194" t="str">
        <f t="shared" si="3"/>
        <v>-</v>
      </c>
    </row>
    <row r="109" spans="1:10" s="150" customFormat="1" ht="15.75" hidden="1" customHeight="1">
      <c r="A109" s="193" t="str">
        <f>CONCATENATE($P$85,SUM($J$86:J109))</f>
        <v>1.0</v>
      </c>
      <c r="B109" s="218" t="s">
        <v>1613</v>
      </c>
      <c r="C109" s="218"/>
      <c r="D109" s="216" t="s">
        <v>7</v>
      </c>
      <c r="E109" s="239" t="s">
        <v>1389</v>
      </c>
      <c r="F109" s="111"/>
      <c r="G109" s="228">
        <v>4.8899999999999997</v>
      </c>
      <c r="H109" s="131">
        <f t="shared" si="4"/>
        <v>0</v>
      </c>
      <c r="I109" s="110"/>
      <c r="J109" s="194" t="str">
        <f t="shared" si="3"/>
        <v>-</v>
      </c>
    </row>
    <row r="110" spans="1:10" s="150" customFormat="1" ht="15.75" hidden="1" customHeight="1">
      <c r="A110" s="193" t="str">
        <f>CONCATENATE($P$85,SUM($J$86:J110))</f>
        <v>1.0</v>
      </c>
      <c r="B110" s="218" t="s">
        <v>1614</v>
      </c>
      <c r="C110" s="218"/>
      <c r="D110" s="216" t="s">
        <v>33</v>
      </c>
      <c r="E110" s="239" t="s">
        <v>1389</v>
      </c>
      <c r="F110" s="111"/>
      <c r="G110" s="228">
        <v>5.28</v>
      </c>
      <c r="H110" s="131">
        <f t="shared" si="4"/>
        <v>0</v>
      </c>
      <c r="I110" s="110"/>
      <c r="J110" s="194" t="str">
        <f t="shared" si="3"/>
        <v>-</v>
      </c>
    </row>
    <row r="111" spans="1:10" s="150" customFormat="1" ht="15.75" hidden="1" customHeight="1">
      <c r="A111" s="193" t="str">
        <f>CONCATENATE($P$85,SUM($J$86:J111))</f>
        <v>1.0</v>
      </c>
      <c r="B111" s="218" t="s">
        <v>1615</v>
      </c>
      <c r="C111" s="218"/>
      <c r="D111" s="216" t="s">
        <v>1273</v>
      </c>
      <c r="E111" s="239" t="s">
        <v>1389</v>
      </c>
      <c r="F111" s="111"/>
      <c r="G111" s="228">
        <v>6.77</v>
      </c>
      <c r="H111" s="131">
        <f t="shared" si="4"/>
        <v>0</v>
      </c>
      <c r="I111" s="110"/>
      <c r="J111" s="194" t="str">
        <f t="shared" si="3"/>
        <v>-</v>
      </c>
    </row>
    <row r="112" spans="1:10" s="150" customFormat="1" ht="15.75" hidden="1" customHeight="1">
      <c r="A112" s="193" t="str">
        <f>CONCATENATE($P$85,SUM($J$86:J112))</f>
        <v>1.0</v>
      </c>
      <c r="B112" s="218" t="s">
        <v>1616</v>
      </c>
      <c r="C112" s="218"/>
      <c r="D112" s="216" t="s">
        <v>45</v>
      </c>
      <c r="E112" s="239" t="s">
        <v>1389</v>
      </c>
      <c r="F112" s="111"/>
      <c r="G112" s="228">
        <v>5.07</v>
      </c>
      <c r="H112" s="131">
        <f t="shared" si="4"/>
        <v>0</v>
      </c>
      <c r="I112" s="110"/>
      <c r="J112" s="194" t="str">
        <f t="shared" si="3"/>
        <v>-</v>
      </c>
    </row>
    <row r="113" spans="1:10" s="150" customFormat="1" ht="15.75" hidden="1" customHeight="1">
      <c r="A113" s="193" t="str">
        <f>CONCATENATE($P$85,SUM($J$86:J113))</f>
        <v>1.0</v>
      </c>
      <c r="B113" s="218" t="s">
        <v>1617</v>
      </c>
      <c r="C113" s="218"/>
      <c r="D113" s="216" t="s">
        <v>41</v>
      </c>
      <c r="E113" s="239" t="s">
        <v>1389</v>
      </c>
      <c r="F113" s="111"/>
      <c r="G113" s="228">
        <v>19.62</v>
      </c>
      <c r="H113" s="131">
        <f t="shared" si="4"/>
        <v>0</v>
      </c>
      <c r="I113" s="110"/>
      <c r="J113" s="194" t="str">
        <f t="shared" si="3"/>
        <v>-</v>
      </c>
    </row>
    <row r="114" spans="1:10" s="150" customFormat="1" ht="15.75" hidden="1" customHeight="1">
      <c r="A114" s="193" t="str">
        <f>CONCATENATE($P$85,SUM($J$86:J114))</f>
        <v>1.0</v>
      </c>
      <c r="B114" s="218" t="s">
        <v>1618</v>
      </c>
      <c r="C114" s="218"/>
      <c r="D114" s="216" t="s">
        <v>25</v>
      </c>
      <c r="E114" s="239" t="s">
        <v>1391</v>
      </c>
      <c r="F114" s="111"/>
      <c r="G114" s="228">
        <v>1.69</v>
      </c>
      <c r="H114" s="131">
        <f t="shared" si="4"/>
        <v>0</v>
      </c>
      <c r="I114" s="110"/>
      <c r="J114" s="194" t="str">
        <f t="shared" si="3"/>
        <v>-</v>
      </c>
    </row>
    <row r="115" spans="1:10" s="150" customFormat="1" ht="15.75" hidden="1" customHeight="1">
      <c r="A115" s="193" t="str">
        <f>CONCATENATE($P$85,SUM($J$86:J115))</f>
        <v>1.0</v>
      </c>
      <c r="B115" s="218" t="s">
        <v>1619</v>
      </c>
      <c r="C115" s="218"/>
      <c r="D115" s="216" t="s">
        <v>26</v>
      </c>
      <c r="E115" s="239" t="s">
        <v>1389</v>
      </c>
      <c r="F115" s="111"/>
      <c r="G115" s="228">
        <v>16.239999999999998</v>
      </c>
      <c r="H115" s="131">
        <f t="shared" si="4"/>
        <v>0</v>
      </c>
      <c r="I115" s="110"/>
      <c r="J115" s="194" t="str">
        <f t="shared" si="3"/>
        <v>-</v>
      </c>
    </row>
    <row r="116" spans="1:10" s="150" customFormat="1" ht="15.75" hidden="1" customHeight="1">
      <c r="A116" s="193" t="str">
        <f>CONCATENATE($P$85,SUM($J$86:J116))</f>
        <v>1.0</v>
      </c>
      <c r="B116" s="218" t="s">
        <v>1620</v>
      </c>
      <c r="C116" s="218"/>
      <c r="D116" s="216" t="s">
        <v>40</v>
      </c>
      <c r="E116" s="239" t="s">
        <v>3</v>
      </c>
      <c r="F116" s="111"/>
      <c r="G116" s="228">
        <v>33.5</v>
      </c>
      <c r="H116" s="131">
        <f t="shared" si="4"/>
        <v>0</v>
      </c>
      <c r="I116" s="110"/>
      <c r="J116" s="194" t="str">
        <f t="shared" si="3"/>
        <v>-</v>
      </c>
    </row>
    <row r="117" spans="1:10" s="150" customFormat="1" ht="15.75" hidden="1" customHeight="1">
      <c r="A117" s="193" t="str">
        <f>CONCATENATE($P$85,SUM($J$86:J117))</f>
        <v>1.0</v>
      </c>
      <c r="B117" s="218" t="s">
        <v>1621</v>
      </c>
      <c r="C117" s="218"/>
      <c r="D117" s="216" t="s">
        <v>27</v>
      </c>
      <c r="E117" s="239" t="s">
        <v>3</v>
      </c>
      <c r="F117" s="111"/>
      <c r="G117" s="228">
        <v>13.65</v>
      </c>
      <c r="H117" s="131">
        <f t="shared" si="4"/>
        <v>0</v>
      </c>
      <c r="I117" s="110"/>
      <c r="J117" s="194" t="str">
        <f t="shared" si="3"/>
        <v>-</v>
      </c>
    </row>
    <row r="118" spans="1:10" s="150" customFormat="1" ht="15.75" hidden="1" customHeight="1">
      <c r="A118" s="193" t="str">
        <f>CONCATENATE($P$85,SUM($J$86:J118))</f>
        <v>1.0</v>
      </c>
      <c r="B118" s="218" t="s">
        <v>1622</v>
      </c>
      <c r="C118" s="218"/>
      <c r="D118" s="216" t="s">
        <v>28</v>
      </c>
      <c r="E118" s="239" t="s">
        <v>3</v>
      </c>
      <c r="F118" s="111"/>
      <c r="G118" s="228">
        <v>41.88</v>
      </c>
      <c r="H118" s="131">
        <f t="shared" si="4"/>
        <v>0</v>
      </c>
      <c r="I118" s="110"/>
      <c r="J118" s="194" t="str">
        <f t="shared" ref="J118:J140" si="5">IF(F118&gt;0.01,1,"-")</f>
        <v>-</v>
      </c>
    </row>
    <row r="119" spans="1:10" s="150" customFormat="1" ht="15.75" hidden="1" customHeight="1">
      <c r="A119" s="193" t="str">
        <f>CONCATENATE($P$85,SUM($J$86:J119))</f>
        <v>1.0</v>
      </c>
      <c r="B119" s="218" t="s">
        <v>1623</v>
      </c>
      <c r="C119" s="218"/>
      <c r="D119" s="216" t="s">
        <v>34</v>
      </c>
      <c r="E119" s="239" t="s">
        <v>3</v>
      </c>
      <c r="F119" s="111"/>
      <c r="G119" s="228">
        <v>38.5</v>
      </c>
      <c r="H119" s="131">
        <f t="shared" si="4"/>
        <v>0</v>
      </c>
      <c r="I119" s="110"/>
      <c r="J119" s="194" t="str">
        <f t="shared" si="5"/>
        <v>-</v>
      </c>
    </row>
    <row r="120" spans="1:10" s="150" customFormat="1" ht="15.75" hidden="1" customHeight="1">
      <c r="A120" s="193" t="str">
        <f>CONCATENATE($P$85,SUM($J$86:J120))</f>
        <v>1.0</v>
      </c>
      <c r="B120" s="218" t="s">
        <v>1624</v>
      </c>
      <c r="C120" s="218"/>
      <c r="D120" s="216" t="s">
        <v>1393</v>
      </c>
      <c r="E120" s="239" t="s">
        <v>1389</v>
      </c>
      <c r="F120" s="111"/>
      <c r="G120" s="228">
        <v>5.12</v>
      </c>
      <c r="H120" s="131">
        <f t="shared" si="4"/>
        <v>0</v>
      </c>
      <c r="I120" s="110"/>
      <c r="J120" s="194" t="str">
        <f t="shared" si="5"/>
        <v>-</v>
      </c>
    </row>
    <row r="121" spans="1:10" s="150" customFormat="1" ht="15.75" hidden="1" customHeight="1">
      <c r="A121" s="193" t="str">
        <f>CONCATENATE($P$85,SUM($J$86:J121))</f>
        <v>1.0</v>
      </c>
      <c r="B121" s="218" t="s">
        <v>1625</v>
      </c>
      <c r="C121" s="218"/>
      <c r="D121" s="216" t="s">
        <v>1274</v>
      </c>
      <c r="E121" s="239" t="s">
        <v>1389</v>
      </c>
      <c r="F121" s="111"/>
      <c r="G121" s="228">
        <v>6.79</v>
      </c>
      <c r="H121" s="131">
        <f t="shared" si="4"/>
        <v>0</v>
      </c>
      <c r="I121" s="110"/>
      <c r="J121" s="194" t="str">
        <f t="shared" si="5"/>
        <v>-</v>
      </c>
    </row>
    <row r="122" spans="1:10" s="150" customFormat="1" ht="15.75" hidden="1" customHeight="1">
      <c r="A122" s="193" t="str">
        <f>CONCATENATE($P$85,SUM($J$86:J122))</f>
        <v>1.0</v>
      </c>
      <c r="B122" s="218" t="s">
        <v>1626</v>
      </c>
      <c r="C122" s="218"/>
      <c r="D122" s="216" t="s">
        <v>1275</v>
      </c>
      <c r="E122" s="239" t="s">
        <v>1389</v>
      </c>
      <c r="F122" s="111"/>
      <c r="G122" s="228">
        <v>7.35</v>
      </c>
      <c r="H122" s="131">
        <f t="shared" si="4"/>
        <v>0</v>
      </c>
      <c r="I122" s="110"/>
      <c r="J122" s="194" t="str">
        <f t="shared" si="5"/>
        <v>-</v>
      </c>
    </row>
    <row r="123" spans="1:10" s="150" customFormat="1" ht="15.75" hidden="1" customHeight="1">
      <c r="A123" s="193" t="str">
        <f>CONCATENATE($P$85,SUM($J$86:J123))</f>
        <v>1.0</v>
      </c>
      <c r="B123" s="218" t="s">
        <v>1627</v>
      </c>
      <c r="C123" s="218"/>
      <c r="D123" s="216" t="s">
        <v>16</v>
      </c>
      <c r="E123" s="239" t="s">
        <v>1389</v>
      </c>
      <c r="F123" s="111"/>
      <c r="G123" s="228">
        <v>7.54</v>
      </c>
      <c r="H123" s="131">
        <f t="shared" si="4"/>
        <v>0</v>
      </c>
      <c r="I123" s="110"/>
      <c r="J123" s="194" t="str">
        <f t="shared" si="5"/>
        <v>-</v>
      </c>
    </row>
    <row r="124" spans="1:10" s="150" customFormat="1" ht="15.75" hidden="1" customHeight="1">
      <c r="A124" s="193" t="str">
        <f>CONCATENATE($P$85,SUM($J$86:J124))</f>
        <v>1.0</v>
      </c>
      <c r="B124" s="218" t="s">
        <v>1628</v>
      </c>
      <c r="C124" s="218"/>
      <c r="D124" s="216" t="s">
        <v>1276</v>
      </c>
      <c r="E124" s="239" t="s">
        <v>1389</v>
      </c>
      <c r="F124" s="111"/>
      <c r="G124" s="228">
        <v>11.32</v>
      </c>
      <c r="H124" s="131">
        <f t="shared" si="4"/>
        <v>0</v>
      </c>
      <c r="I124" s="110"/>
      <c r="J124" s="194" t="str">
        <f t="shared" si="5"/>
        <v>-</v>
      </c>
    </row>
    <row r="125" spans="1:10" s="150" customFormat="1" ht="15.75" hidden="1" customHeight="1">
      <c r="A125" s="193" t="str">
        <f>CONCATENATE($P$85,SUM($J$86:J125))</f>
        <v>1.0</v>
      </c>
      <c r="B125" s="218" t="s">
        <v>1629</v>
      </c>
      <c r="C125" s="218"/>
      <c r="D125" s="216" t="s">
        <v>18</v>
      </c>
      <c r="E125" s="239" t="s">
        <v>1389</v>
      </c>
      <c r="F125" s="111"/>
      <c r="G125" s="228">
        <v>4.1500000000000004</v>
      </c>
      <c r="H125" s="131">
        <f t="shared" si="4"/>
        <v>0</v>
      </c>
      <c r="I125" s="110"/>
      <c r="J125" s="194" t="str">
        <f t="shared" si="5"/>
        <v>-</v>
      </c>
    </row>
    <row r="126" spans="1:10" s="150" customFormat="1" ht="15.75" hidden="1" customHeight="1">
      <c r="A126" s="193" t="str">
        <f>CONCATENATE($P$85,SUM($J$86:J126))</f>
        <v>1.0</v>
      </c>
      <c r="B126" s="218" t="s">
        <v>1630</v>
      </c>
      <c r="C126" s="218"/>
      <c r="D126" s="216" t="s">
        <v>42</v>
      </c>
      <c r="E126" s="239" t="s">
        <v>1631</v>
      </c>
      <c r="F126" s="111"/>
      <c r="G126" s="228">
        <v>17.079999999999998</v>
      </c>
      <c r="H126" s="131">
        <f t="shared" si="4"/>
        <v>0</v>
      </c>
      <c r="I126" s="110"/>
      <c r="J126" s="194" t="str">
        <f t="shared" si="5"/>
        <v>-</v>
      </c>
    </row>
    <row r="127" spans="1:10" s="150" customFormat="1" ht="15.75" hidden="1" customHeight="1">
      <c r="A127" s="193" t="str">
        <f>CONCATENATE($P$85,SUM($J$86:J127))</f>
        <v>1.0</v>
      </c>
      <c r="B127" s="218" t="s">
        <v>1632</v>
      </c>
      <c r="C127" s="218"/>
      <c r="D127" s="216" t="s">
        <v>29</v>
      </c>
      <c r="E127" s="239" t="s">
        <v>1631</v>
      </c>
      <c r="F127" s="111"/>
      <c r="G127" s="228">
        <v>13.65</v>
      </c>
      <c r="H127" s="131">
        <f t="shared" si="4"/>
        <v>0</v>
      </c>
      <c r="I127" s="112"/>
      <c r="J127" s="194" t="str">
        <f t="shared" si="5"/>
        <v>-</v>
      </c>
    </row>
    <row r="128" spans="1:10" s="150" customFormat="1" ht="15.75" hidden="1" customHeight="1">
      <c r="A128" s="193" t="str">
        <f>CONCATENATE($P$85,SUM($J$86:J128))</f>
        <v>1.0</v>
      </c>
      <c r="B128" s="218" t="s">
        <v>1633</v>
      </c>
      <c r="C128" s="218"/>
      <c r="D128" s="216" t="s">
        <v>10</v>
      </c>
      <c r="E128" s="239" t="s">
        <v>1389</v>
      </c>
      <c r="F128" s="111"/>
      <c r="G128" s="228">
        <v>5.09</v>
      </c>
      <c r="H128" s="131">
        <f t="shared" si="4"/>
        <v>0</v>
      </c>
      <c r="I128" s="112"/>
      <c r="J128" s="194" t="str">
        <f t="shared" si="5"/>
        <v>-</v>
      </c>
    </row>
    <row r="129" spans="1:11" s="150" customFormat="1" ht="15.75" hidden="1" customHeight="1">
      <c r="A129" s="193" t="str">
        <f>CONCATENATE($P$85,SUM($J$86:J129))</f>
        <v>1.0</v>
      </c>
      <c r="B129" s="218" t="s">
        <v>1634</v>
      </c>
      <c r="C129" s="218"/>
      <c r="D129" s="216" t="s">
        <v>12</v>
      </c>
      <c r="E129" s="239" t="s">
        <v>1389</v>
      </c>
      <c r="F129" s="111"/>
      <c r="G129" s="228">
        <v>5.09</v>
      </c>
      <c r="H129" s="131">
        <f t="shared" si="4"/>
        <v>0</v>
      </c>
      <c r="I129" s="112"/>
      <c r="J129" s="194" t="str">
        <f t="shared" si="5"/>
        <v>-</v>
      </c>
    </row>
    <row r="130" spans="1:11" s="150" customFormat="1" ht="15.75" hidden="1" customHeight="1">
      <c r="A130" s="193" t="str">
        <f>CONCATENATE($P$85,SUM($J$86:J130))</f>
        <v>1.0</v>
      </c>
      <c r="B130" s="218" t="s">
        <v>1635</v>
      </c>
      <c r="C130" s="218"/>
      <c r="D130" s="216" t="s">
        <v>1277</v>
      </c>
      <c r="E130" s="239" t="s">
        <v>1391</v>
      </c>
      <c r="F130" s="111"/>
      <c r="G130" s="228">
        <v>3.02</v>
      </c>
      <c r="H130" s="131">
        <f t="shared" si="4"/>
        <v>0</v>
      </c>
      <c r="I130" s="112"/>
      <c r="J130" s="194" t="str">
        <f t="shared" si="5"/>
        <v>-</v>
      </c>
    </row>
    <row r="131" spans="1:11" s="150" customFormat="1" ht="15.75" hidden="1" customHeight="1">
      <c r="A131" s="193" t="str">
        <f>CONCATENATE($P$85,SUM($J$86:J131))</f>
        <v>1.0</v>
      </c>
      <c r="B131" s="218" t="s">
        <v>1636</v>
      </c>
      <c r="C131" s="218"/>
      <c r="D131" s="216" t="s">
        <v>1316</v>
      </c>
      <c r="E131" s="239" t="s">
        <v>1389</v>
      </c>
      <c r="F131" s="111"/>
      <c r="G131" s="228">
        <v>3.02</v>
      </c>
      <c r="H131" s="131">
        <f t="shared" si="4"/>
        <v>0</v>
      </c>
      <c r="I131" s="112"/>
      <c r="J131" s="194" t="str">
        <f t="shared" si="5"/>
        <v>-</v>
      </c>
    </row>
    <row r="132" spans="1:11" s="150" customFormat="1" ht="15.75" hidden="1" customHeight="1">
      <c r="A132" s="193" t="str">
        <f>CONCATENATE($P$85,SUM($J$86:J132))</f>
        <v>1.0</v>
      </c>
      <c r="B132" s="218" t="s">
        <v>1637</v>
      </c>
      <c r="C132" s="218"/>
      <c r="D132" s="216" t="s">
        <v>35</v>
      </c>
      <c r="E132" s="239" t="s">
        <v>1391</v>
      </c>
      <c r="F132" s="111"/>
      <c r="G132" s="228">
        <v>1.51</v>
      </c>
      <c r="H132" s="131">
        <f t="shared" si="4"/>
        <v>0</v>
      </c>
      <c r="I132" s="112"/>
      <c r="J132" s="194" t="str">
        <f t="shared" si="5"/>
        <v>-</v>
      </c>
    </row>
    <row r="133" spans="1:11" s="150" customFormat="1" ht="15.75" hidden="1" customHeight="1">
      <c r="A133" s="193" t="str">
        <f>CONCATENATE($P$85,SUM($J$86:J133))</f>
        <v>1.0</v>
      </c>
      <c r="B133" s="218" t="s">
        <v>1638</v>
      </c>
      <c r="C133" s="218"/>
      <c r="D133" s="216" t="s">
        <v>1317</v>
      </c>
      <c r="E133" s="239" t="s">
        <v>1389</v>
      </c>
      <c r="F133" s="111"/>
      <c r="G133" s="228">
        <v>3.77</v>
      </c>
      <c r="H133" s="131">
        <f t="shared" si="4"/>
        <v>0</v>
      </c>
      <c r="I133" s="112"/>
      <c r="J133" s="194" t="str">
        <f t="shared" si="5"/>
        <v>-</v>
      </c>
    </row>
    <row r="134" spans="1:11" s="150" customFormat="1" ht="15.75" hidden="1" customHeight="1">
      <c r="A134" s="193" t="str">
        <f>CONCATENATE($P$85,SUM($J$86:J134))</f>
        <v>1.0</v>
      </c>
      <c r="B134" s="218" t="s">
        <v>1639</v>
      </c>
      <c r="C134" s="218"/>
      <c r="D134" s="216" t="s">
        <v>36</v>
      </c>
      <c r="E134" s="239" t="s">
        <v>1389</v>
      </c>
      <c r="F134" s="111"/>
      <c r="G134" s="228">
        <v>15.1</v>
      </c>
      <c r="H134" s="131">
        <f t="shared" si="4"/>
        <v>0</v>
      </c>
      <c r="I134" s="112"/>
      <c r="J134" s="194" t="str">
        <f t="shared" si="5"/>
        <v>-</v>
      </c>
    </row>
    <row r="135" spans="1:11" s="150" customFormat="1" ht="15.75" hidden="1" customHeight="1">
      <c r="A135" s="193" t="str">
        <f>CONCATENATE($P$85,SUM($J$86:J135))</f>
        <v>1.0</v>
      </c>
      <c r="B135" s="218" t="s">
        <v>1640</v>
      </c>
      <c r="C135" s="218"/>
      <c r="D135" s="216" t="s">
        <v>30</v>
      </c>
      <c r="E135" s="239" t="s">
        <v>1389</v>
      </c>
      <c r="F135" s="111"/>
      <c r="G135" s="228">
        <v>10.68</v>
      </c>
      <c r="H135" s="131">
        <f t="shared" si="4"/>
        <v>0</v>
      </c>
      <c r="I135" s="112"/>
      <c r="J135" s="194" t="str">
        <f t="shared" si="5"/>
        <v>-</v>
      </c>
    </row>
    <row r="136" spans="1:11" s="150" customFormat="1" ht="15.75" hidden="1" customHeight="1">
      <c r="A136" s="193" t="str">
        <f>CONCATENATE($P$85,SUM($J$86:J136))</f>
        <v>1.0</v>
      </c>
      <c r="B136" s="218" t="s">
        <v>1641</v>
      </c>
      <c r="C136" s="218"/>
      <c r="D136" s="216" t="s">
        <v>17</v>
      </c>
      <c r="E136" s="239" t="s">
        <v>1389</v>
      </c>
      <c r="F136" s="111"/>
      <c r="G136" s="228">
        <v>8.48</v>
      </c>
      <c r="H136" s="131">
        <f t="shared" si="4"/>
        <v>0</v>
      </c>
      <c r="I136" s="112"/>
      <c r="J136" s="194" t="str">
        <f t="shared" si="5"/>
        <v>-</v>
      </c>
    </row>
    <row r="137" spans="1:11" s="150" customFormat="1" ht="15.75" hidden="1" customHeight="1">
      <c r="A137" s="193" t="str">
        <f>CONCATENATE($P$85,SUM($J$86:J137))</f>
        <v>1.0</v>
      </c>
      <c r="B137" s="218" t="s">
        <v>1642</v>
      </c>
      <c r="C137" s="218"/>
      <c r="D137" s="216" t="s">
        <v>13</v>
      </c>
      <c r="E137" s="239" t="s">
        <v>1389</v>
      </c>
      <c r="F137" s="111"/>
      <c r="G137" s="228">
        <v>3.54</v>
      </c>
      <c r="H137" s="131">
        <f t="shared" si="4"/>
        <v>0</v>
      </c>
      <c r="I137" s="112"/>
      <c r="J137" s="194" t="str">
        <f t="shared" si="5"/>
        <v>-</v>
      </c>
    </row>
    <row r="138" spans="1:11" s="150" customFormat="1" ht="15.75" hidden="1" customHeight="1">
      <c r="A138" s="193" t="str">
        <f>CONCATENATE($P$85,SUM($J$86:J138))</f>
        <v>1.0</v>
      </c>
      <c r="B138" s="218" t="s">
        <v>1643</v>
      </c>
      <c r="C138" s="218"/>
      <c r="D138" s="216" t="s">
        <v>31</v>
      </c>
      <c r="E138" s="239" t="s">
        <v>3</v>
      </c>
      <c r="F138" s="111"/>
      <c r="G138" s="228">
        <v>20.100000000000001</v>
      </c>
      <c r="H138" s="131">
        <f t="shared" si="4"/>
        <v>0</v>
      </c>
      <c r="I138" s="112"/>
      <c r="J138" s="194" t="str">
        <f t="shared" si="5"/>
        <v>-</v>
      </c>
    </row>
    <row r="139" spans="1:11" s="150" customFormat="1" ht="15.75" hidden="1" customHeight="1">
      <c r="A139" s="193" t="str">
        <f>CONCATENATE($P$85,SUM($J$86:J139))</f>
        <v>1.0</v>
      </c>
      <c r="B139" s="218" t="s">
        <v>1644</v>
      </c>
      <c r="C139" s="218"/>
      <c r="D139" s="216" t="s">
        <v>32</v>
      </c>
      <c r="E139" s="239" t="s">
        <v>3</v>
      </c>
      <c r="F139" s="111"/>
      <c r="G139" s="228">
        <v>23.9</v>
      </c>
      <c r="H139" s="131">
        <f t="shared" si="4"/>
        <v>0</v>
      </c>
      <c r="I139" s="112"/>
      <c r="J139" s="194" t="str">
        <f t="shared" si="5"/>
        <v>-</v>
      </c>
    </row>
    <row r="140" spans="1:11" s="150" customFormat="1" ht="15.75" hidden="1" customHeight="1">
      <c r="A140" s="193" t="str">
        <f>CONCATENATE($P$85,SUM($J$86:J140))</f>
        <v>1.0</v>
      </c>
      <c r="B140" s="218" t="s">
        <v>1645</v>
      </c>
      <c r="C140" s="218"/>
      <c r="D140" s="216" t="s">
        <v>1395</v>
      </c>
      <c r="E140" s="239" t="s">
        <v>1389</v>
      </c>
      <c r="F140" s="111"/>
      <c r="G140" s="228">
        <v>9.7799999999999994</v>
      </c>
      <c r="H140" s="131">
        <f t="shared" si="4"/>
        <v>0</v>
      </c>
      <c r="I140" s="112"/>
      <c r="J140" s="194" t="str">
        <f t="shared" si="5"/>
        <v>-</v>
      </c>
    </row>
    <row r="141" spans="1:11" s="150" customFormat="1" ht="30" hidden="1" customHeight="1">
      <c r="A141" s="198"/>
      <c r="B141" s="212"/>
      <c r="C141" s="453"/>
      <c r="D141" s="299"/>
      <c r="E141" s="300" t="s">
        <v>1262</v>
      </c>
      <c r="F141" s="298"/>
      <c r="G141" s="301"/>
      <c r="H141" s="302">
        <f>A85</f>
        <v>1</v>
      </c>
      <c r="I141" s="303">
        <f>SUM(H86:H140)</f>
        <v>0</v>
      </c>
      <c r="J141" s="194" t="str">
        <f>IF(I141&gt;0.01,1,"")</f>
        <v/>
      </c>
    </row>
    <row r="142" spans="1:11" s="150" customFormat="1" ht="30" customHeight="1">
      <c r="A142" s="288">
        <v>2</v>
      </c>
      <c r="B142" s="289"/>
      <c r="C142" s="456"/>
      <c r="D142" s="290" t="s">
        <v>2889</v>
      </c>
      <c r="E142" s="291"/>
      <c r="F142" s="292"/>
      <c r="G142" s="293"/>
      <c r="H142" s="294"/>
      <c r="I142" s="295"/>
      <c r="J142" s="194">
        <v>1</v>
      </c>
      <c r="K142" s="150">
        <v>2</v>
      </c>
    </row>
    <row r="143" spans="1:11" s="150" customFormat="1" ht="15.75" customHeight="1">
      <c r="A143" s="296" t="s">
        <v>2888</v>
      </c>
      <c r="B143" s="390" t="s">
        <v>2890</v>
      </c>
      <c r="C143" s="390" t="s">
        <v>2934</v>
      </c>
      <c r="D143" s="391" t="s">
        <v>2891</v>
      </c>
      <c r="E143" s="392" t="s">
        <v>3</v>
      </c>
      <c r="F143" s="111">
        <v>1</v>
      </c>
      <c r="G143" s="368">
        <f>CPU!H6</f>
        <v>9981.91</v>
      </c>
      <c r="H143" s="131">
        <f>ROUND(F143*G143,2)</f>
        <v>9981.91</v>
      </c>
      <c r="I143" s="110"/>
      <c r="J143" s="194">
        <v>1</v>
      </c>
    </row>
    <row r="144" spans="1:11" s="150" customFormat="1" ht="30" customHeight="1">
      <c r="A144" s="311"/>
      <c r="B144" s="199"/>
      <c r="C144" s="458"/>
      <c r="D144" s="386"/>
      <c r="E144" s="305" t="s">
        <v>1262</v>
      </c>
      <c r="F144" s="306"/>
      <c r="G144" s="307"/>
      <c r="H144" s="302">
        <f>A142</f>
        <v>2</v>
      </c>
      <c r="I144" s="139">
        <f>SUM(H143)</f>
        <v>9981.91</v>
      </c>
      <c r="J144" s="194">
        <f>IF(I144&gt;0.01,1,"")</f>
        <v>1</v>
      </c>
    </row>
    <row r="145" spans="1:16" s="150" customFormat="1">
      <c r="A145" s="288">
        <v>3</v>
      </c>
      <c r="B145" s="289"/>
      <c r="C145" s="456"/>
      <c r="D145" s="290" t="s">
        <v>46</v>
      </c>
      <c r="E145" s="291"/>
      <c r="F145" s="292"/>
      <c r="G145" s="293"/>
      <c r="H145" s="294"/>
      <c r="I145" s="295"/>
      <c r="J145" s="194">
        <f>J152</f>
        <v>1</v>
      </c>
      <c r="K145" s="150">
        <f>A85</f>
        <v>1</v>
      </c>
      <c r="P145" s="150" t="str">
        <f>CONCATENATE(A145,".")</f>
        <v>3.</v>
      </c>
    </row>
    <row r="146" spans="1:16" s="150" customFormat="1" ht="15.75" customHeight="1">
      <c r="A146" s="296" t="str">
        <f>CONCATENATE($P$145,SUM($J146:J$146))</f>
        <v>3.1</v>
      </c>
      <c r="B146" s="385">
        <v>30011</v>
      </c>
      <c r="C146" s="385" t="s">
        <v>2903</v>
      </c>
      <c r="D146" s="362" t="s">
        <v>2881</v>
      </c>
      <c r="E146" s="375" t="s">
        <v>1390</v>
      </c>
      <c r="F146" s="111">
        <f>F36*0.2</f>
        <v>136</v>
      </c>
      <c r="G146" s="371">
        <v>97.17</v>
      </c>
      <c r="H146" s="131">
        <f t="shared" ref="H146:H147" si="6">ROUND(F146*G146,2)</f>
        <v>13215.12</v>
      </c>
      <c r="I146" s="110"/>
      <c r="J146" s="194">
        <f t="shared" ref="J146:J151" si="7">IF(F146&gt;0.01,1,"-")</f>
        <v>1</v>
      </c>
    </row>
    <row r="147" spans="1:16" s="195" customFormat="1" ht="15.75" customHeight="1">
      <c r="A147" s="296" t="str">
        <f>CONCATENATE($P$145,SUM($J$146:J147))</f>
        <v>3.2</v>
      </c>
      <c r="B147" s="385">
        <v>30010</v>
      </c>
      <c r="C147" s="385" t="s">
        <v>2903</v>
      </c>
      <c r="D147" s="386" t="s">
        <v>47</v>
      </c>
      <c r="E147" s="375" t="s">
        <v>1390</v>
      </c>
      <c r="F147" s="111">
        <f>114*0.3*0.3</f>
        <v>10.259999999999998</v>
      </c>
      <c r="G147" s="368">
        <v>45.24</v>
      </c>
      <c r="H147" s="131">
        <f t="shared" si="6"/>
        <v>464.16</v>
      </c>
      <c r="I147" s="132"/>
      <c r="J147" s="201">
        <f t="shared" si="7"/>
        <v>1</v>
      </c>
    </row>
    <row r="148" spans="1:16" s="195" customFormat="1" ht="14.25" hidden="1" customHeight="1">
      <c r="A148" s="193" t="str">
        <f>CONCATENATE($P$145,SUM($J$146:J148))</f>
        <v>3.2</v>
      </c>
      <c r="B148" s="218">
        <v>30673</v>
      </c>
      <c r="C148" s="218"/>
      <c r="D148" s="216" t="s">
        <v>49</v>
      </c>
      <c r="E148" s="239" t="s">
        <v>1390</v>
      </c>
      <c r="F148" s="111"/>
      <c r="G148" s="228">
        <v>241.28</v>
      </c>
      <c r="H148" s="131">
        <f t="shared" ref="H148:H151" si="8">F148*G148</f>
        <v>0</v>
      </c>
      <c r="I148" s="110"/>
      <c r="J148" s="194" t="str">
        <f t="shared" si="7"/>
        <v>-</v>
      </c>
    </row>
    <row r="149" spans="1:16" s="195" customFormat="1" ht="14.25" hidden="1" customHeight="1">
      <c r="A149" s="193" t="str">
        <f>CONCATENATE($P$145,SUM($J$146:J149))</f>
        <v>3.2</v>
      </c>
      <c r="B149" s="218">
        <v>30675</v>
      </c>
      <c r="C149" s="218"/>
      <c r="D149" s="216" t="s">
        <v>50</v>
      </c>
      <c r="E149" s="239" t="s">
        <v>1390</v>
      </c>
      <c r="F149" s="111"/>
      <c r="G149" s="228">
        <v>8.7100000000000009</v>
      </c>
      <c r="H149" s="131">
        <f t="shared" si="8"/>
        <v>0</v>
      </c>
      <c r="I149" s="132"/>
      <c r="J149" s="201" t="str">
        <f t="shared" si="7"/>
        <v>-</v>
      </c>
    </row>
    <row r="150" spans="1:16" s="195" customFormat="1" ht="15.75" hidden="1" customHeight="1">
      <c r="A150" s="296" t="str">
        <f>CONCATENATE($P$145,SUM($J$146:J150))</f>
        <v>3.2</v>
      </c>
      <c r="B150" s="385">
        <v>94319</v>
      </c>
      <c r="C150" s="385"/>
      <c r="D150" s="386" t="s">
        <v>2886</v>
      </c>
      <c r="E150" s="375" t="s">
        <v>1390</v>
      </c>
      <c r="F150" s="111"/>
      <c r="G150" s="387">
        <v>35.42</v>
      </c>
      <c r="H150" s="131">
        <f t="shared" si="8"/>
        <v>0</v>
      </c>
      <c r="I150" s="134"/>
      <c r="J150" s="201" t="str">
        <f t="shared" si="7"/>
        <v>-</v>
      </c>
    </row>
    <row r="151" spans="1:16" s="195" customFormat="1" ht="14.25" hidden="1" customHeight="1">
      <c r="A151" s="296" t="str">
        <f>CONCATENATE($P$145,SUM($J$146:J151))</f>
        <v>3.2</v>
      </c>
      <c r="B151" s="218">
        <v>30254</v>
      </c>
      <c r="C151" s="218"/>
      <c r="D151" s="216" t="s">
        <v>48</v>
      </c>
      <c r="E151" s="239" t="s">
        <v>1390</v>
      </c>
      <c r="F151" s="111"/>
      <c r="G151" s="228">
        <v>48.56</v>
      </c>
      <c r="H151" s="131">
        <f t="shared" si="8"/>
        <v>0</v>
      </c>
      <c r="I151" s="110"/>
      <c r="J151" s="194" t="str">
        <f t="shared" si="7"/>
        <v>-</v>
      </c>
    </row>
    <row r="152" spans="1:16" s="150" customFormat="1" ht="30" customHeight="1">
      <c r="A152" s="424"/>
      <c r="B152" s="297"/>
      <c r="C152" s="459"/>
      <c r="D152" s="299"/>
      <c r="E152" s="300" t="s">
        <v>1262</v>
      </c>
      <c r="F152" s="298"/>
      <c r="G152" s="301"/>
      <c r="H152" s="302">
        <f>A145</f>
        <v>3</v>
      </c>
      <c r="I152" s="332">
        <f>SUM(H146:H151)</f>
        <v>13679.28</v>
      </c>
      <c r="J152" s="194">
        <f>IF(I152&gt;0.01,1,"")</f>
        <v>1</v>
      </c>
    </row>
    <row r="153" spans="1:16" s="150" customFormat="1">
      <c r="A153" s="288">
        <f>SUM(J153:K153)</f>
        <v>4</v>
      </c>
      <c r="B153" s="289"/>
      <c r="C153" s="456"/>
      <c r="D153" s="290" t="s">
        <v>51</v>
      </c>
      <c r="E153" s="291"/>
      <c r="F153" s="292"/>
      <c r="G153" s="293"/>
      <c r="H153" s="294"/>
      <c r="I153" s="295"/>
      <c r="J153" s="194">
        <f>J175</f>
        <v>1</v>
      </c>
      <c r="K153" s="150">
        <f>A145</f>
        <v>3</v>
      </c>
      <c r="P153" s="150" t="str">
        <f>CONCATENATE(A153,".")</f>
        <v>4.</v>
      </c>
    </row>
    <row r="154" spans="1:16" s="150" customFormat="1" ht="15.75" hidden="1" customHeight="1">
      <c r="A154" s="193" t="str">
        <f>CONCATENATE($P$153,SUM($J154:J$154))</f>
        <v>4.0</v>
      </c>
      <c r="B154" s="220" t="s">
        <v>1646</v>
      </c>
      <c r="C154" s="220"/>
      <c r="D154" s="202" t="s">
        <v>1383</v>
      </c>
      <c r="E154" s="241" t="s">
        <v>3</v>
      </c>
      <c r="F154" s="158"/>
      <c r="G154" s="230">
        <v>45.24</v>
      </c>
      <c r="H154" s="131">
        <f>F154*G154</f>
        <v>0</v>
      </c>
      <c r="I154" s="110"/>
      <c r="J154" s="194" t="str">
        <f t="shared" ref="J154:J174" si="9">IF(F154&gt;0.01,1,"-")</f>
        <v>-</v>
      </c>
    </row>
    <row r="155" spans="1:16" s="150" customFormat="1" ht="15.75" hidden="1" customHeight="1">
      <c r="A155" s="193" t="str">
        <f>CONCATENATE($P$153,SUM($J$154:J155))</f>
        <v>4.0</v>
      </c>
      <c r="B155" s="220" t="s">
        <v>1647</v>
      </c>
      <c r="C155" s="220"/>
      <c r="D155" s="202" t="s">
        <v>1124</v>
      </c>
      <c r="E155" s="241" t="s">
        <v>1390</v>
      </c>
      <c r="F155" s="108"/>
      <c r="G155" s="230">
        <v>1080.93</v>
      </c>
      <c r="H155" s="131">
        <f t="shared" ref="H155:H173" si="10">F155*G155</f>
        <v>0</v>
      </c>
      <c r="I155" s="110"/>
      <c r="J155" s="194" t="str">
        <f t="shared" si="9"/>
        <v>-</v>
      </c>
    </row>
    <row r="156" spans="1:16" s="150" customFormat="1" ht="15.75" hidden="1" customHeight="1">
      <c r="A156" s="193" t="str">
        <f>CONCATENATE($P$153,SUM($J$154:J156))</f>
        <v>4.0</v>
      </c>
      <c r="B156" s="220" t="s">
        <v>1648</v>
      </c>
      <c r="C156" s="220"/>
      <c r="D156" s="202" t="s">
        <v>54</v>
      </c>
      <c r="E156" s="241" t="s">
        <v>1390</v>
      </c>
      <c r="F156" s="111"/>
      <c r="G156" s="230">
        <v>1264.55</v>
      </c>
      <c r="H156" s="131">
        <f t="shared" si="10"/>
        <v>0</v>
      </c>
      <c r="I156" s="110"/>
      <c r="J156" s="194" t="str">
        <f t="shared" si="9"/>
        <v>-</v>
      </c>
    </row>
    <row r="157" spans="1:16" s="150" customFormat="1" ht="15.75" hidden="1" customHeight="1">
      <c r="A157" s="193" t="str">
        <f>CONCATENATE($P$153,SUM($J$154:J157))</f>
        <v>4.0</v>
      </c>
      <c r="B157" s="220" t="s">
        <v>1649</v>
      </c>
      <c r="C157" s="220"/>
      <c r="D157" s="202" t="s">
        <v>53</v>
      </c>
      <c r="E157" s="241" t="s">
        <v>1390</v>
      </c>
      <c r="F157" s="111"/>
      <c r="G157" s="230">
        <v>2416.9699999999998</v>
      </c>
      <c r="H157" s="131">
        <f t="shared" si="10"/>
        <v>0</v>
      </c>
      <c r="I157" s="110"/>
      <c r="J157" s="194" t="str">
        <f t="shared" si="9"/>
        <v>-</v>
      </c>
    </row>
    <row r="158" spans="1:16" s="150" customFormat="1" ht="15.75" hidden="1" customHeight="1">
      <c r="A158" s="296" t="str">
        <f>CONCATENATE($P$153,SUM($J$154:J158))</f>
        <v>4.0</v>
      </c>
      <c r="B158" s="220" t="s">
        <v>1650</v>
      </c>
      <c r="C158" s="220"/>
      <c r="D158" s="202" t="s">
        <v>52</v>
      </c>
      <c r="E158" s="241" t="s">
        <v>1390</v>
      </c>
      <c r="F158" s="111"/>
      <c r="G158" s="230">
        <v>2613.77</v>
      </c>
      <c r="H158" s="131">
        <f t="shared" si="10"/>
        <v>0</v>
      </c>
      <c r="I158" s="110"/>
      <c r="J158" s="194" t="str">
        <f t="shared" si="9"/>
        <v>-</v>
      </c>
    </row>
    <row r="159" spans="1:16" s="150" customFormat="1" ht="15.75" hidden="1" customHeight="1">
      <c r="A159" s="193" t="str">
        <f>CONCATENATE($P$153,SUM($J$154:J159))</f>
        <v>4.0</v>
      </c>
      <c r="B159" s="220" t="s">
        <v>1651</v>
      </c>
      <c r="C159" s="220"/>
      <c r="D159" s="202" t="s">
        <v>56</v>
      </c>
      <c r="E159" s="241" t="s">
        <v>1391</v>
      </c>
      <c r="F159" s="111"/>
      <c r="G159" s="230">
        <v>142.5</v>
      </c>
      <c r="H159" s="131">
        <f t="shared" si="10"/>
        <v>0</v>
      </c>
      <c r="I159" s="110"/>
      <c r="J159" s="194" t="str">
        <f t="shared" si="9"/>
        <v>-</v>
      </c>
    </row>
    <row r="160" spans="1:16" s="150" customFormat="1" ht="15.75" hidden="1" customHeight="1">
      <c r="A160" s="193" t="str">
        <f>CONCATENATE($P$153,SUM($J$154:J160))</f>
        <v>4.0</v>
      </c>
      <c r="B160" s="220" t="s">
        <v>1652</v>
      </c>
      <c r="C160" s="220"/>
      <c r="D160" s="202" t="s">
        <v>55</v>
      </c>
      <c r="E160" s="241" t="s">
        <v>1391</v>
      </c>
      <c r="F160" s="111"/>
      <c r="G160" s="230">
        <v>187.5</v>
      </c>
      <c r="H160" s="131">
        <f t="shared" si="10"/>
        <v>0</v>
      </c>
      <c r="I160" s="110"/>
      <c r="J160" s="194" t="str">
        <f t="shared" si="9"/>
        <v>-</v>
      </c>
    </row>
    <row r="161" spans="1:16" s="150" customFormat="1" ht="15.75" hidden="1" customHeight="1">
      <c r="A161" s="193" t="str">
        <f>CONCATENATE($P$153,SUM($J$154:J161))</f>
        <v>4.0</v>
      </c>
      <c r="B161" s="220" t="s">
        <v>1653</v>
      </c>
      <c r="C161" s="220"/>
      <c r="D161" s="202" t="s">
        <v>57</v>
      </c>
      <c r="E161" s="241" t="s">
        <v>1391</v>
      </c>
      <c r="F161" s="111"/>
      <c r="G161" s="230">
        <v>266.5</v>
      </c>
      <c r="H161" s="131">
        <f t="shared" si="10"/>
        <v>0</v>
      </c>
      <c r="I161" s="110"/>
      <c r="J161" s="194" t="str">
        <f t="shared" si="9"/>
        <v>-</v>
      </c>
    </row>
    <row r="162" spans="1:16" s="150" customFormat="1" ht="15.75" hidden="1" customHeight="1">
      <c r="A162" s="193" t="str">
        <f>CONCATENATE($P$153,SUM($J$154:J162))</f>
        <v>4.0</v>
      </c>
      <c r="B162" s="220" t="s">
        <v>1654</v>
      </c>
      <c r="C162" s="220"/>
      <c r="D162" s="202" t="s">
        <v>1125</v>
      </c>
      <c r="E162" s="241" t="s">
        <v>1391</v>
      </c>
      <c r="F162" s="111"/>
      <c r="G162" s="230">
        <v>219.66</v>
      </c>
      <c r="H162" s="131">
        <f t="shared" si="10"/>
        <v>0</v>
      </c>
      <c r="I162" s="110"/>
      <c r="J162" s="194" t="str">
        <f t="shared" si="9"/>
        <v>-</v>
      </c>
    </row>
    <row r="163" spans="1:16" s="150" customFormat="1" ht="15.75" hidden="1" customHeight="1">
      <c r="A163" s="193" t="str">
        <f>CONCATENATE($P$153,SUM($J$154:J163))</f>
        <v>4.0</v>
      </c>
      <c r="B163" s="220" t="s">
        <v>1655</v>
      </c>
      <c r="C163" s="220"/>
      <c r="D163" s="202" t="s">
        <v>1126</v>
      </c>
      <c r="E163" s="241" t="s">
        <v>1391</v>
      </c>
      <c r="F163" s="111"/>
      <c r="G163" s="230">
        <v>276.72000000000003</v>
      </c>
      <c r="H163" s="131">
        <f t="shared" si="10"/>
        <v>0</v>
      </c>
      <c r="I163" s="110"/>
      <c r="J163" s="194" t="str">
        <f t="shared" si="9"/>
        <v>-</v>
      </c>
    </row>
    <row r="164" spans="1:16" s="150" customFormat="1" ht="15.75" hidden="1" customHeight="1">
      <c r="A164" s="193" t="str">
        <f>CONCATENATE($P$153,SUM($J$154:J164))</f>
        <v>4.0</v>
      </c>
      <c r="B164" s="220" t="s">
        <v>1656</v>
      </c>
      <c r="C164" s="220"/>
      <c r="D164" s="202" t="s">
        <v>1127</v>
      </c>
      <c r="E164" s="241" t="s">
        <v>1391</v>
      </c>
      <c r="F164" s="111"/>
      <c r="G164" s="230">
        <v>366.63</v>
      </c>
      <c r="H164" s="131">
        <f t="shared" si="10"/>
        <v>0</v>
      </c>
      <c r="I164" s="110"/>
      <c r="J164" s="194" t="str">
        <f t="shared" si="9"/>
        <v>-</v>
      </c>
    </row>
    <row r="165" spans="1:16" s="150" customFormat="1" ht="15.75" hidden="1" customHeight="1">
      <c r="A165" s="193" t="str">
        <f>CONCATENATE($P$153,SUM($J$154:J165))</f>
        <v>4.0</v>
      </c>
      <c r="B165" s="220" t="s">
        <v>1657</v>
      </c>
      <c r="C165" s="220"/>
      <c r="D165" s="202" t="s">
        <v>1128</v>
      </c>
      <c r="E165" s="241" t="s">
        <v>1391</v>
      </c>
      <c r="F165" s="111"/>
      <c r="G165" s="230">
        <v>502.65</v>
      </c>
      <c r="H165" s="131">
        <f t="shared" si="10"/>
        <v>0</v>
      </c>
      <c r="I165" s="110"/>
      <c r="J165" s="194" t="str">
        <f t="shared" si="9"/>
        <v>-</v>
      </c>
    </row>
    <row r="166" spans="1:16" s="150" customFormat="1" ht="15.75" hidden="1" customHeight="1">
      <c r="A166" s="193" t="str">
        <f>CONCATENATE($P$153,SUM($J$154:J166))</f>
        <v>4.0</v>
      </c>
      <c r="B166" s="220" t="s">
        <v>1658</v>
      </c>
      <c r="C166" s="220"/>
      <c r="D166" s="202" t="s">
        <v>1129</v>
      </c>
      <c r="E166" s="241" t="s">
        <v>1391</v>
      </c>
      <c r="F166" s="111"/>
      <c r="G166" s="230">
        <v>785.05</v>
      </c>
      <c r="H166" s="131">
        <f t="shared" si="10"/>
        <v>0</v>
      </c>
      <c r="I166" s="110"/>
      <c r="J166" s="194" t="str">
        <f t="shared" si="9"/>
        <v>-</v>
      </c>
    </row>
    <row r="167" spans="1:16" s="150" customFormat="1" ht="15.75" hidden="1" customHeight="1">
      <c r="A167" s="193" t="str">
        <f>CONCATENATE($P$153,SUM($J$154:J167))</f>
        <v>4.0</v>
      </c>
      <c r="B167" s="220" t="s">
        <v>1659</v>
      </c>
      <c r="C167" s="220"/>
      <c r="D167" s="202" t="s">
        <v>58</v>
      </c>
      <c r="E167" s="241" t="s">
        <v>1391</v>
      </c>
      <c r="F167" s="111"/>
      <c r="G167" s="230">
        <v>167.5</v>
      </c>
      <c r="H167" s="131">
        <f t="shared" si="10"/>
        <v>0</v>
      </c>
      <c r="I167" s="110"/>
      <c r="J167" s="194" t="str">
        <f t="shared" si="9"/>
        <v>-</v>
      </c>
    </row>
    <row r="168" spans="1:16" s="150" customFormat="1" ht="15.75" hidden="1" customHeight="1">
      <c r="A168" s="193" t="str">
        <f>CONCATENATE($P$153,SUM($J$154:J168))</f>
        <v>4.0</v>
      </c>
      <c r="B168" s="220" t="s">
        <v>1660</v>
      </c>
      <c r="C168" s="220"/>
      <c r="D168" s="202" t="s">
        <v>59</v>
      </c>
      <c r="E168" s="241" t="s">
        <v>1391</v>
      </c>
      <c r="F168" s="111"/>
      <c r="G168" s="230">
        <v>225</v>
      </c>
      <c r="H168" s="131">
        <f t="shared" si="10"/>
        <v>0</v>
      </c>
      <c r="I168" s="110"/>
      <c r="J168" s="194" t="str">
        <f t="shared" si="9"/>
        <v>-</v>
      </c>
    </row>
    <row r="169" spans="1:16" s="150" customFormat="1" ht="15.75" hidden="1" customHeight="1">
      <c r="A169" s="193" t="str">
        <f>CONCATENATE($P$153,SUM($J$154:J169))</f>
        <v>4.0</v>
      </c>
      <c r="B169" s="220" t="s">
        <v>1661</v>
      </c>
      <c r="C169" s="220"/>
      <c r="D169" s="202" t="s">
        <v>60</v>
      </c>
      <c r="E169" s="241" t="s">
        <v>1391</v>
      </c>
      <c r="F169" s="111"/>
      <c r="G169" s="230">
        <v>275</v>
      </c>
      <c r="H169" s="131">
        <f t="shared" si="10"/>
        <v>0</v>
      </c>
      <c r="I169" s="110"/>
      <c r="J169" s="194" t="str">
        <f t="shared" si="9"/>
        <v>-</v>
      </c>
    </row>
    <row r="170" spans="1:16" s="150" customFormat="1" ht="15.75" customHeight="1">
      <c r="A170" s="296" t="str">
        <f>CONCATENATE($P$153,SUM($J$154:J170))</f>
        <v>4.1</v>
      </c>
      <c r="B170" s="390" t="s">
        <v>1662</v>
      </c>
      <c r="C170" s="390" t="s">
        <v>2903</v>
      </c>
      <c r="D170" s="391" t="s">
        <v>2924</v>
      </c>
      <c r="E170" s="392" t="s">
        <v>1390</v>
      </c>
      <c r="F170" s="111">
        <f>114*0.3*0.3</f>
        <v>10.259999999999998</v>
      </c>
      <c r="G170" s="368">
        <v>494</v>
      </c>
      <c r="H170" s="131">
        <f>ROUND(F170*G170,2)</f>
        <v>5068.4399999999996</v>
      </c>
      <c r="I170" s="110"/>
      <c r="J170" s="194">
        <f t="shared" si="9"/>
        <v>1</v>
      </c>
    </row>
    <row r="171" spans="1:16" s="150" customFormat="1" ht="15.75" hidden="1" customHeight="1">
      <c r="A171" s="193" t="str">
        <f>CONCATENATE($P$153,SUM($J$154:J171))</f>
        <v>4.1</v>
      </c>
      <c r="B171" s="220" t="s">
        <v>1663</v>
      </c>
      <c r="C171" s="220"/>
      <c r="D171" s="202" t="s">
        <v>61</v>
      </c>
      <c r="E171" s="241" t="s">
        <v>1390</v>
      </c>
      <c r="F171" s="111"/>
      <c r="G171" s="230">
        <v>584.20000000000005</v>
      </c>
      <c r="H171" s="131">
        <f t="shared" si="10"/>
        <v>0</v>
      </c>
      <c r="I171" s="110"/>
      <c r="J171" s="194" t="str">
        <f t="shared" si="9"/>
        <v>-</v>
      </c>
    </row>
    <row r="172" spans="1:16" s="150" customFormat="1" ht="15.75" hidden="1" customHeight="1">
      <c r="A172" s="193" t="str">
        <f>CONCATENATE($P$153,SUM($J$154:J172))</f>
        <v>4.1</v>
      </c>
      <c r="B172" s="220" t="s">
        <v>1664</v>
      </c>
      <c r="C172" s="220"/>
      <c r="D172" s="202" t="s">
        <v>1357</v>
      </c>
      <c r="E172" s="241" t="s">
        <v>3</v>
      </c>
      <c r="F172" s="111"/>
      <c r="G172" s="230">
        <v>11500</v>
      </c>
      <c r="H172" s="131">
        <f t="shared" si="10"/>
        <v>0</v>
      </c>
      <c r="I172" s="110"/>
      <c r="J172" s="194" t="str">
        <f t="shared" si="9"/>
        <v>-</v>
      </c>
    </row>
    <row r="173" spans="1:16" s="195" customFormat="1" ht="15.75" hidden="1" customHeight="1">
      <c r="A173" s="193" t="str">
        <f>CONCATENATE($P$153,SUM($J$154:J173))</f>
        <v>4.1</v>
      </c>
      <c r="B173" s="220" t="s">
        <v>1665</v>
      </c>
      <c r="C173" s="220"/>
      <c r="D173" s="142" t="s">
        <v>1666</v>
      </c>
      <c r="E173" s="379" t="s">
        <v>1390</v>
      </c>
      <c r="F173" s="360"/>
      <c r="G173" s="382">
        <v>1014.93</v>
      </c>
      <c r="H173" s="356">
        <f t="shared" si="10"/>
        <v>0</v>
      </c>
      <c r="I173" s="132"/>
      <c r="J173" s="201" t="str">
        <f t="shared" si="9"/>
        <v>-</v>
      </c>
    </row>
    <row r="174" spans="1:16" s="195" customFormat="1" ht="30" customHeight="1">
      <c r="A174" s="296" t="str">
        <f>CONCATENATE($P$153,SUM($J$154:J174))</f>
        <v>4.2</v>
      </c>
      <c r="B174" s="388">
        <v>96555</v>
      </c>
      <c r="C174" s="460" t="s">
        <v>2935</v>
      </c>
      <c r="D174" s="386" t="s">
        <v>2925</v>
      </c>
      <c r="E174" s="375" t="s">
        <v>1390</v>
      </c>
      <c r="F174" s="111">
        <f>114*0.3*0.3</f>
        <v>10.259999999999998</v>
      </c>
      <c r="G174" s="389">
        <v>697.41</v>
      </c>
      <c r="H174" s="131">
        <f>ROUND(F174*G174,2)</f>
        <v>7155.43</v>
      </c>
      <c r="I174" s="134"/>
      <c r="J174" s="201">
        <f t="shared" si="9"/>
        <v>1</v>
      </c>
    </row>
    <row r="175" spans="1:16" s="150" customFormat="1" ht="30" customHeight="1">
      <c r="A175" s="311"/>
      <c r="B175" s="199"/>
      <c r="C175" s="458"/>
      <c r="D175" s="386"/>
      <c r="E175" s="305" t="s">
        <v>1262</v>
      </c>
      <c r="F175" s="306"/>
      <c r="G175" s="307"/>
      <c r="H175" s="308">
        <f>A153</f>
        <v>4</v>
      </c>
      <c r="I175" s="139">
        <f>SUM(H154:H174)</f>
        <v>12223.869999999999</v>
      </c>
      <c r="J175" s="194">
        <f>IF(I175&gt;0.01,1,"")</f>
        <v>1</v>
      </c>
    </row>
    <row r="176" spans="1:16" s="150" customFormat="1">
      <c r="A176" s="288">
        <f>SUM(J176:K176)</f>
        <v>5</v>
      </c>
      <c r="B176" s="289"/>
      <c r="C176" s="456"/>
      <c r="D176" s="290" t="s">
        <v>62</v>
      </c>
      <c r="E176" s="291"/>
      <c r="F176" s="292"/>
      <c r="G176" s="293"/>
      <c r="H176" s="294"/>
      <c r="I176" s="295"/>
      <c r="J176" s="194">
        <f>J205</f>
        <v>1</v>
      </c>
      <c r="K176" s="150">
        <f>A153</f>
        <v>4</v>
      </c>
      <c r="P176" s="150" t="str">
        <f>CONCATENATE(A176,".")</f>
        <v>5.</v>
      </c>
    </row>
    <row r="177" spans="1:16" s="150" customFormat="1" ht="15.75" customHeight="1">
      <c r="A177" s="281" t="str">
        <f>CONCATENATE(A176,".1")</f>
        <v>5.1</v>
      </c>
      <c r="B177" s="282"/>
      <c r="C177" s="461"/>
      <c r="D177" s="283" t="s">
        <v>63</v>
      </c>
      <c r="E177" s="284"/>
      <c r="F177" s="154"/>
      <c r="G177" s="285"/>
      <c r="H177" s="286"/>
      <c r="I177" s="287"/>
      <c r="J177" s="194">
        <f>J205</f>
        <v>1</v>
      </c>
      <c r="P177" s="150" t="str">
        <f>CONCATENATE(A177,".")</f>
        <v>5.1.</v>
      </c>
    </row>
    <row r="178" spans="1:16" s="150" customFormat="1" ht="15.75" hidden="1" customHeight="1">
      <c r="A178" s="193" t="str">
        <f>CONCATENATE($P$177,SUM($J178:J$178))</f>
        <v>5.1.0</v>
      </c>
      <c r="B178" s="220" t="s">
        <v>1667</v>
      </c>
      <c r="C178" s="220"/>
      <c r="D178" s="202" t="s">
        <v>1396</v>
      </c>
      <c r="E178" s="241" t="s">
        <v>1397</v>
      </c>
      <c r="F178" s="111"/>
      <c r="G178" s="230">
        <v>64.48</v>
      </c>
      <c r="H178" s="131">
        <f>F178*G178</f>
        <v>0</v>
      </c>
      <c r="I178" s="110"/>
      <c r="J178" s="194" t="str">
        <f t="shared" ref="J178:J204" si="11">IF(F178&gt;0.01,1,"-")</f>
        <v>-</v>
      </c>
    </row>
    <row r="179" spans="1:16" s="150" customFormat="1" ht="15.75" hidden="1" customHeight="1">
      <c r="A179" s="193" t="str">
        <f>CONCATENATE($P$177,SUM($J$178:J179))</f>
        <v>5.1.0</v>
      </c>
      <c r="B179" s="220" t="s">
        <v>1668</v>
      </c>
      <c r="C179" s="220"/>
      <c r="D179" s="202" t="s">
        <v>1669</v>
      </c>
      <c r="E179" s="241" t="s">
        <v>1390</v>
      </c>
      <c r="F179" s="111"/>
      <c r="G179" s="230">
        <v>2838.1</v>
      </c>
      <c r="H179" s="131">
        <f t="shared" ref="H179:H204" si="12">F179*G179</f>
        <v>0</v>
      </c>
      <c r="I179" s="110"/>
      <c r="J179" s="194" t="str">
        <f t="shared" si="11"/>
        <v>-</v>
      </c>
    </row>
    <row r="180" spans="1:16" s="150" customFormat="1" ht="15.75" hidden="1" customHeight="1">
      <c r="A180" s="193" t="str">
        <f>CONCATENATE($P$177,SUM($J$178:J180))</f>
        <v>5.1.0</v>
      </c>
      <c r="B180" s="220" t="s">
        <v>1670</v>
      </c>
      <c r="C180" s="220"/>
      <c r="D180" s="202" t="s">
        <v>1671</v>
      </c>
      <c r="E180" s="241" t="s">
        <v>1390</v>
      </c>
      <c r="F180" s="111"/>
      <c r="G180" s="230">
        <v>2856.51</v>
      </c>
      <c r="H180" s="131">
        <f t="shared" si="12"/>
        <v>0</v>
      </c>
      <c r="I180" s="110"/>
      <c r="J180" s="194" t="str">
        <f t="shared" si="11"/>
        <v>-</v>
      </c>
    </row>
    <row r="181" spans="1:16" s="150" customFormat="1" ht="34.5" customHeight="1">
      <c r="A181" s="296" t="str">
        <f>CONCATENATE($P$177,SUM($J$178:J181))</f>
        <v>5.1.1</v>
      </c>
      <c r="B181" s="474" t="s">
        <v>1672</v>
      </c>
      <c r="C181" s="474" t="s">
        <v>2903</v>
      </c>
      <c r="D181" s="391" t="s">
        <v>2923</v>
      </c>
      <c r="E181" s="392" t="s">
        <v>1390</v>
      </c>
      <c r="F181" s="111">
        <f>(38*0.8*0.14*0.14)+(114*0.19*0.19)</f>
        <v>4.7112400000000001</v>
      </c>
      <c r="G181" s="371">
        <v>2903.31</v>
      </c>
      <c r="H181" s="131">
        <f>ROUND(F181*G181,2)</f>
        <v>13678.19</v>
      </c>
      <c r="I181" s="110"/>
      <c r="J181" s="194">
        <f t="shared" si="11"/>
        <v>1</v>
      </c>
    </row>
    <row r="182" spans="1:16" s="150" customFormat="1" ht="15.75" hidden="1" customHeight="1">
      <c r="A182" s="193" t="str">
        <f>CONCATENATE($P$177,SUM($J$178:J182))</f>
        <v>5.1.1</v>
      </c>
      <c r="B182" s="220" t="s">
        <v>1673</v>
      </c>
      <c r="C182" s="220"/>
      <c r="D182" s="202" t="s">
        <v>1674</v>
      </c>
      <c r="E182" s="241" t="s">
        <v>1390</v>
      </c>
      <c r="F182" s="111"/>
      <c r="G182" s="230">
        <v>2876.17</v>
      </c>
      <c r="H182" s="131">
        <f t="shared" si="12"/>
        <v>0</v>
      </c>
      <c r="I182" s="110"/>
      <c r="J182" s="194" t="str">
        <f t="shared" si="11"/>
        <v>-</v>
      </c>
    </row>
    <row r="183" spans="1:16" s="150" customFormat="1" ht="15.75" hidden="1" customHeight="1">
      <c r="A183" s="193" t="str">
        <f>CONCATENATE($P$177,SUM($J$178:J183))</f>
        <v>5.1.1</v>
      </c>
      <c r="B183" s="220" t="s">
        <v>1675</v>
      </c>
      <c r="C183" s="220"/>
      <c r="D183" s="202" t="s">
        <v>1676</v>
      </c>
      <c r="E183" s="241" t="s">
        <v>1390</v>
      </c>
      <c r="F183" s="111"/>
      <c r="G183" s="230">
        <v>2922.97</v>
      </c>
      <c r="H183" s="131">
        <f t="shared" si="12"/>
        <v>0</v>
      </c>
      <c r="I183" s="110"/>
      <c r="J183" s="194" t="str">
        <f t="shared" si="11"/>
        <v>-</v>
      </c>
    </row>
    <row r="184" spans="1:16" s="150" customFormat="1" ht="15.75" hidden="1" customHeight="1">
      <c r="A184" s="193" t="str">
        <f>CONCATENATE($P$177,SUM($J$178:J184))</f>
        <v>5.1.1</v>
      </c>
      <c r="B184" s="220" t="s">
        <v>1677</v>
      </c>
      <c r="C184" s="220"/>
      <c r="D184" s="202" t="s">
        <v>1678</v>
      </c>
      <c r="E184" s="241" t="s">
        <v>1390</v>
      </c>
      <c r="F184" s="111"/>
      <c r="G184" s="230">
        <v>2897.31</v>
      </c>
      <c r="H184" s="131">
        <f t="shared" si="12"/>
        <v>0</v>
      </c>
      <c r="I184" s="110"/>
      <c r="J184" s="194" t="str">
        <f t="shared" si="11"/>
        <v>-</v>
      </c>
    </row>
    <row r="185" spans="1:16" s="150" customFormat="1" ht="15.75" hidden="1" customHeight="1">
      <c r="A185" s="296" t="str">
        <f>CONCATENATE($P$177,SUM($J$178:J185))</f>
        <v>5.1.1</v>
      </c>
      <c r="B185" s="309" t="s">
        <v>1679</v>
      </c>
      <c r="C185" s="309"/>
      <c r="D185" s="202" t="s">
        <v>1680</v>
      </c>
      <c r="E185" s="241" t="s">
        <v>1390</v>
      </c>
      <c r="F185" s="111"/>
      <c r="G185" s="310">
        <v>2944.11</v>
      </c>
      <c r="H185" s="131">
        <f t="shared" si="12"/>
        <v>0</v>
      </c>
      <c r="I185" s="132"/>
      <c r="J185" s="194" t="str">
        <f t="shared" si="11"/>
        <v>-</v>
      </c>
    </row>
    <row r="186" spans="1:16" s="150" customFormat="1" ht="15.75" hidden="1" customHeight="1">
      <c r="A186" s="193" t="str">
        <f>CONCATENATE($P$177,SUM($J$178:J186))</f>
        <v>5.1.1</v>
      </c>
      <c r="B186" s="220" t="s">
        <v>1681</v>
      </c>
      <c r="C186" s="220"/>
      <c r="D186" s="202" t="s">
        <v>1682</v>
      </c>
      <c r="E186" s="241" t="s">
        <v>1390</v>
      </c>
      <c r="F186" s="111"/>
      <c r="G186" s="230">
        <v>2969.27</v>
      </c>
      <c r="H186" s="131">
        <f t="shared" si="12"/>
        <v>0</v>
      </c>
      <c r="I186" s="110"/>
      <c r="J186" s="194" t="str">
        <f t="shared" si="11"/>
        <v>-</v>
      </c>
    </row>
    <row r="187" spans="1:16" s="150" customFormat="1" ht="15.75" hidden="1" customHeight="1">
      <c r="A187" s="193" t="str">
        <f>CONCATENATE($P$177,SUM($J$178:J187))</f>
        <v>5.1.1</v>
      </c>
      <c r="B187" s="220" t="s">
        <v>1683</v>
      </c>
      <c r="C187" s="220"/>
      <c r="D187" s="202" t="s">
        <v>1684</v>
      </c>
      <c r="E187" s="241" t="s">
        <v>1390</v>
      </c>
      <c r="F187" s="111"/>
      <c r="G187" s="230">
        <v>2922.47</v>
      </c>
      <c r="H187" s="131">
        <f t="shared" si="12"/>
        <v>0</v>
      </c>
      <c r="I187" s="110"/>
      <c r="J187" s="194" t="str">
        <f t="shared" si="11"/>
        <v>-</v>
      </c>
    </row>
    <row r="188" spans="1:16" s="195" customFormat="1" ht="15.75" hidden="1" customHeight="1">
      <c r="A188" s="193" t="str">
        <f>CONCATENATE($P$177,SUM($J$178:J188))</f>
        <v>5.1.1</v>
      </c>
      <c r="B188" s="220" t="s">
        <v>1685</v>
      </c>
      <c r="C188" s="220"/>
      <c r="D188" s="202" t="s">
        <v>1686</v>
      </c>
      <c r="E188" s="241" t="s">
        <v>1390</v>
      </c>
      <c r="F188" s="111"/>
      <c r="G188" s="230">
        <v>2870.6</v>
      </c>
      <c r="H188" s="131">
        <f t="shared" si="12"/>
        <v>0</v>
      </c>
      <c r="I188" s="132"/>
      <c r="J188" s="201" t="str">
        <f t="shared" si="11"/>
        <v>-</v>
      </c>
    </row>
    <row r="189" spans="1:16" s="195" customFormat="1" ht="15.75" hidden="1" customHeight="1">
      <c r="A189" s="193" t="str">
        <f>CONCATENATE($P$177,SUM($J$178:J189))</f>
        <v>5.1.1</v>
      </c>
      <c r="B189" s="220" t="s">
        <v>1687</v>
      </c>
      <c r="C189" s="220"/>
      <c r="D189" s="202" t="s">
        <v>1688</v>
      </c>
      <c r="E189" s="241" t="s">
        <v>1390</v>
      </c>
      <c r="F189" s="111"/>
      <c r="G189" s="230">
        <v>3100.73</v>
      </c>
      <c r="H189" s="131">
        <f t="shared" si="12"/>
        <v>0</v>
      </c>
      <c r="I189" s="132"/>
      <c r="J189" s="201" t="str">
        <f t="shared" si="11"/>
        <v>-</v>
      </c>
    </row>
    <row r="190" spans="1:16" s="195" customFormat="1" ht="15.75" hidden="1" customHeight="1">
      <c r="A190" s="193" t="str">
        <f>CONCATENATE($P$177,SUM($J$178:J190))</f>
        <v>5.1.1</v>
      </c>
      <c r="B190" s="220" t="s">
        <v>1689</v>
      </c>
      <c r="C190" s="220"/>
      <c r="D190" s="202" t="s">
        <v>1690</v>
      </c>
      <c r="E190" s="241" t="s">
        <v>1390</v>
      </c>
      <c r="F190" s="111"/>
      <c r="G190" s="230">
        <v>2164.0300000000002</v>
      </c>
      <c r="H190" s="131">
        <f t="shared" si="12"/>
        <v>0</v>
      </c>
      <c r="I190" s="132"/>
      <c r="J190" s="201" t="str">
        <f t="shared" si="11"/>
        <v>-</v>
      </c>
    </row>
    <row r="191" spans="1:16" s="195" customFormat="1" ht="15.75" hidden="1" customHeight="1">
      <c r="A191" s="193" t="str">
        <f>CONCATENATE($P$177,SUM($J$178:J191))</f>
        <v>5.1.1</v>
      </c>
      <c r="B191" s="220" t="s">
        <v>1691</v>
      </c>
      <c r="C191" s="220"/>
      <c r="D191" s="202" t="s">
        <v>1692</v>
      </c>
      <c r="E191" s="241" t="s">
        <v>1390</v>
      </c>
      <c r="F191" s="111"/>
      <c r="G191" s="230">
        <v>664.46</v>
      </c>
      <c r="H191" s="131">
        <f t="shared" si="12"/>
        <v>0</v>
      </c>
      <c r="I191" s="132"/>
      <c r="J191" s="201" t="str">
        <f t="shared" si="11"/>
        <v>-</v>
      </c>
    </row>
    <row r="192" spans="1:16" s="150" customFormat="1" ht="15.75" hidden="1" customHeight="1">
      <c r="A192" s="193" t="str">
        <f>CONCATENATE($P$177,SUM($J$178:J192))</f>
        <v>5.1.1</v>
      </c>
      <c r="B192" s="220" t="s">
        <v>1693</v>
      </c>
      <c r="C192" s="220"/>
      <c r="D192" s="202" t="s">
        <v>1694</v>
      </c>
      <c r="E192" s="241" t="s">
        <v>1390</v>
      </c>
      <c r="F192" s="111"/>
      <c r="G192" s="230">
        <v>682.87</v>
      </c>
      <c r="H192" s="131">
        <f t="shared" si="12"/>
        <v>0</v>
      </c>
      <c r="I192" s="110"/>
      <c r="J192" s="194" t="str">
        <f t="shared" si="11"/>
        <v>-</v>
      </c>
    </row>
    <row r="193" spans="1:16" s="150" customFormat="1" ht="15.75" hidden="1" customHeight="1">
      <c r="A193" s="193" t="str">
        <f>CONCATENATE($P$177,SUM($J$178:J193))</f>
        <v>5.1.1</v>
      </c>
      <c r="B193" s="220" t="s">
        <v>1695</v>
      </c>
      <c r="C193" s="220"/>
      <c r="D193" s="202" t="s">
        <v>1696</v>
      </c>
      <c r="E193" s="241" t="s">
        <v>1390</v>
      </c>
      <c r="F193" s="111"/>
      <c r="G193" s="230">
        <v>702.53</v>
      </c>
      <c r="H193" s="131">
        <f t="shared" si="12"/>
        <v>0</v>
      </c>
      <c r="I193" s="110"/>
      <c r="J193" s="194" t="str">
        <f t="shared" si="11"/>
        <v>-</v>
      </c>
    </row>
    <row r="194" spans="1:16" s="150" customFormat="1" ht="15.75" hidden="1" customHeight="1">
      <c r="A194" s="193" t="str">
        <f>CONCATENATE($P$177,SUM($J$178:J194))</f>
        <v>5.1.1</v>
      </c>
      <c r="B194" s="220" t="s">
        <v>1697</v>
      </c>
      <c r="C194" s="220"/>
      <c r="D194" s="202" t="s">
        <v>1698</v>
      </c>
      <c r="E194" s="241" t="s">
        <v>1390</v>
      </c>
      <c r="F194" s="111"/>
      <c r="G194" s="230">
        <v>723.67</v>
      </c>
      <c r="H194" s="131">
        <f t="shared" si="12"/>
        <v>0</v>
      </c>
      <c r="I194" s="110"/>
      <c r="J194" s="194" t="str">
        <f t="shared" si="11"/>
        <v>-</v>
      </c>
    </row>
    <row r="195" spans="1:16" s="150" customFormat="1" ht="34.5" hidden="1" customHeight="1">
      <c r="A195" s="193" t="str">
        <f>CONCATENATE($P$177,SUM($J$178:J195))</f>
        <v>5.1.1</v>
      </c>
      <c r="B195" s="220" t="s">
        <v>1699</v>
      </c>
      <c r="C195" s="220"/>
      <c r="D195" s="202" t="s">
        <v>1700</v>
      </c>
      <c r="E195" s="241" t="s">
        <v>1390</v>
      </c>
      <c r="F195" s="111"/>
      <c r="G195" s="230">
        <v>748.83</v>
      </c>
      <c r="H195" s="131">
        <f t="shared" si="12"/>
        <v>0</v>
      </c>
      <c r="I195" s="110"/>
      <c r="J195" s="194" t="str">
        <f t="shared" si="11"/>
        <v>-</v>
      </c>
    </row>
    <row r="196" spans="1:16" s="150" customFormat="1" ht="15.75" hidden="1" customHeight="1">
      <c r="A196" s="193" t="str">
        <f>CONCATENATE($P$177,SUM($J$178:J196))</f>
        <v>5.1.1</v>
      </c>
      <c r="B196" s="220" t="s">
        <v>1701</v>
      </c>
      <c r="C196" s="220"/>
      <c r="D196" s="202" t="s">
        <v>1702</v>
      </c>
      <c r="E196" s="241" t="s">
        <v>1390</v>
      </c>
      <c r="F196" s="111"/>
      <c r="G196" s="230">
        <v>518.91</v>
      </c>
      <c r="H196" s="131">
        <f t="shared" si="12"/>
        <v>0</v>
      </c>
      <c r="I196" s="110"/>
      <c r="J196" s="194" t="str">
        <f t="shared" si="11"/>
        <v>-</v>
      </c>
    </row>
    <row r="197" spans="1:16" s="150" customFormat="1" ht="15.75" hidden="1" customHeight="1">
      <c r="A197" s="193" t="str">
        <f>CONCATENATE($P$177,SUM($J$178:J197))</f>
        <v>5.1.1</v>
      </c>
      <c r="B197" s="220" t="s">
        <v>1703</v>
      </c>
      <c r="C197" s="220"/>
      <c r="D197" s="202" t="s">
        <v>1704</v>
      </c>
      <c r="E197" s="241" t="s">
        <v>1390</v>
      </c>
      <c r="F197" s="111"/>
      <c r="G197" s="230">
        <v>604.77</v>
      </c>
      <c r="H197" s="131">
        <f t="shared" si="12"/>
        <v>0</v>
      </c>
      <c r="I197" s="110"/>
      <c r="J197" s="194" t="str">
        <f t="shared" si="11"/>
        <v>-</v>
      </c>
    </row>
    <row r="198" spans="1:16" s="150" customFormat="1" ht="15.75" hidden="1" customHeight="1">
      <c r="A198" s="193" t="str">
        <f>CONCATENATE($P$177,SUM($J$178:J198))</f>
        <v>5.1.1</v>
      </c>
      <c r="B198" s="220" t="s">
        <v>1705</v>
      </c>
      <c r="C198" s="220"/>
      <c r="D198" s="202" t="s">
        <v>1706</v>
      </c>
      <c r="E198" s="241" t="s">
        <v>1390</v>
      </c>
      <c r="F198" s="111"/>
      <c r="G198" s="230">
        <v>622.62</v>
      </c>
      <c r="H198" s="131">
        <f t="shared" si="12"/>
        <v>0</v>
      </c>
      <c r="I198" s="110"/>
      <c r="J198" s="194" t="str">
        <f t="shared" si="11"/>
        <v>-</v>
      </c>
    </row>
    <row r="199" spans="1:16" s="150" customFormat="1" ht="15.75" hidden="1" customHeight="1">
      <c r="A199" s="193" t="str">
        <f>CONCATENATE($P$177,SUM($J$178:J199))</f>
        <v>5.1.1</v>
      </c>
      <c r="B199" s="220" t="s">
        <v>1707</v>
      </c>
      <c r="C199" s="220"/>
      <c r="D199" s="202" t="s">
        <v>1708</v>
      </c>
      <c r="E199" s="241" t="s">
        <v>1390</v>
      </c>
      <c r="F199" s="111"/>
      <c r="G199" s="230">
        <v>650.16</v>
      </c>
      <c r="H199" s="131">
        <f t="shared" si="12"/>
        <v>0</v>
      </c>
      <c r="I199" s="112"/>
      <c r="J199" s="194" t="str">
        <f t="shared" si="11"/>
        <v>-</v>
      </c>
    </row>
    <row r="200" spans="1:16" s="150" customFormat="1" ht="15.75" hidden="1" customHeight="1">
      <c r="A200" s="193" t="str">
        <f>CONCATENATE($P$177,SUM($J$178:J200))</f>
        <v>5.1.1</v>
      </c>
      <c r="B200" s="220" t="s">
        <v>1709</v>
      </c>
      <c r="C200" s="220"/>
      <c r="D200" s="202" t="s">
        <v>1710</v>
      </c>
      <c r="E200" s="241" t="s">
        <v>1390</v>
      </c>
      <c r="F200" s="111"/>
      <c r="G200" s="230">
        <v>678.72</v>
      </c>
      <c r="H200" s="131">
        <f t="shared" si="12"/>
        <v>0</v>
      </c>
      <c r="I200" s="110"/>
      <c r="J200" s="194" t="str">
        <f t="shared" si="11"/>
        <v>-</v>
      </c>
    </row>
    <row r="201" spans="1:16" s="150" customFormat="1" ht="15.75" hidden="1" customHeight="1">
      <c r="A201" s="193" t="str">
        <f>CONCATENATE($P$177,SUM($J$178:J201))</f>
        <v>5.1.1</v>
      </c>
      <c r="B201" s="220" t="s">
        <v>1711</v>
      </c>
      <c r="C201" s="220"/>
      <c r="D201" s="202" t="s">
        <v>64</v>
      </c>
      <c r="E201" s="241" t="s">
        <v>1389</v>
      </c>
      <c r="F201" s="111"/>
      <c r="G201" s="230">
        <v>94.12</v>
      </c>
      <c r="H201" s="131">
        <f t="shared" si="12"/>
        <v>0</v>
      </c>
      <c r="I201" s="110"/>
      <c r="J201" s="194" t="str">
        <f t="shared" si="11"/>
        <v>-</v>
      </c>
    </row>
    <row r="202" spans="1:16" s="150" customFormat="1" ht="15.75" hidden="1" customHeight="1">
      <c r="A202" s="193" t="str">
        <f>CONCATENATE($P$177,SUM($J$178:J202))</f>
        <v>5.1.1</v>
      </c>
      <c r="B202" s="220" t="s">
        <v>1712</v>
      </c>
      <c r="C202" s="220"/>
      <c r="D202" s="202" t="s">
        <v>65</v>
      </c>
      <c r="E202" s="241" t="s">
        <v>1389</v>
      </c>
      <c r="F202" s="111"/>
      <c r="G202" s="230">
        <v>127.12</v>
      </c>
      <c r="H202" s="131">
        <f t="shared" si="12"/>
        <v>0</v>
      </c>
      <c r="I202" s="110"/>
      <c r="J202" s="194" t="str">
        <f t="shared" si="11"/>
        <v>-</v>
      </c>
    </row>
    <row r="203" spans="1:16" s="150" customFormat="1" ht="15.75" hidden="1" customHeight="1">
      <c r="A203" s="193" t="str">
        <f>CONCATENATE($P$177,SUM($J$178:J203))</f>
        <v>5.1.1</v>
      </c>
      <c r="B203" s="220" t="s">
        <v>1713</v>
      </c>
      <c r="C203" s="220"/>
      <c r="D203" s="202" t="s">
        <v>66</v>
      </c>
      <c r="E203" s="241" t="s">
        <v>1397</v>
      </c>
      <c r="F203" s="111"/>
      <c r="G203" s="230">
        <v>35.119999999999997</v>
      </c>
      <c r="H203" s="131">
        <f t="shared" si="12"/>
        <v>0</v>
      </c>
      <c r="I203" s="110"/>
      <c r="J203" s="194" t="str">
        <f t="shared" si="11"/>
        <v>-</v>
      </c>
    </row>
    <row r="204" spans="1:16" s="150" customFormat="1" ht="15.75" hidden="1" customHeight="1">
      <c r="A204" s="193" t="str">
        <f>CONCATENATE($P$177,SUM($J$178:J204))</f>
        <v>5.1.1</v>
      </c>
      <c r="B204" s="220" t="s">
        <v>1714</v>
      </c>
      <c r="C204" s="220"/>
      <c r="D204" s="202" t="s">
        <v>67</v>
      </c>
      <c r="E204" s="241" t="s">
        <v>1397</v>
      </c>
      <c r="F204" s="111"/>
      <c r="G204" s="230">
        <v>37.840000000000003</v>
      </c>
      <c r="H204" s="131">
        <f t="shared" si="12"/>
        <v>0</v>
      </c>
      <c r="I204" s="110"/>
      <c r="J204" s="194" t="str">
        <f t="shared" si="11"/>
        <v>-</v>
      </c>
    </row>
    <row r="205" spans="1:16" s="150" customFormat="1" ht="30" customHeight="1">
      <c r="A205" s="311"/>
      <c r="B205" s="212"/>
      <c r="C205" s="453"/>
      <c r="D205" s="304"/>
      <c r="E205" s="305" t="s">
        <v>1263</v>
      </c>
      <c r="F205" s="306"/>
      <c r="G205" s="307"/>
      <c r="H205" s="308" t="str">
        <f>A177</f>
        <v>5.1</v>
      </c>
      <c r="I205" s="139">
        <f>SUM(H178:H204)</f>
        <v>13678.19</v>
      </c>
      <c r="J205" s="194">
        <f>IF(I205&gt;0.01,1,"")</f>
        <v>1</v>
      </c>
    </row>
    <row r="206" spans="1:16" s="150" customFormat="1" ht="15.75" hidden="1" customHeight="1">
      <c r="A206" s="188" t="str">
        <f>CONCATENATE(A176,M206)</f>
        <v>5.1</v>
      </c>
      <c r="B206" s="151"/>
      <c r="C206" s="462"/>
      <c r="D206" s="152" t="s">
        <v>1206</v>
      </c>
      <c r="E206" s="238"/>
      <c r="F206" s="154"/>
      <c r="G206" s="227"/>
      <c r="H206" s="153"/>
      <c r="I206" s="155"/>
      <c r="J206" s="194" t="str">
        <f>J216</f>
        <v/>
      </c>
      <c r="M206" s="150" t="str">
        <f>CONCATENATE(".",SUM(J177,J207))</f>
        <v>.1</v>
      </c>
      <c r="P206" s="150" t="str">
        <f>CONCATENATE(A206,".")</f>
        <v>5.1.</v>
      </c>
    </row>
    <row r="207" spans="1:16" s="150" customFormat="1" ht="15.75" hidden="1" customHeight="1">
      <c r="A207" s="193" t="str">
        <f>CONCATENATE($P$206,SUM($J207:J$207))</f>
        <v>5.1.0</v>
      </c>
      <c r="B207" s="220" t="s">
        <v>1715</v>
      </c>
      <c r="C207" s="220"/>
      <c r="D207" s="202" t="s">
        <v>69</v>
      </c>
      <c r="E207" s="241" t="s">
        <v>1397</v>
      </c>
      <c r="F207" s="111"/>
      <c r="G207" s="230">
        <v>13.12</v>
      </c>
      <c r="H207" s="131">
        <f>F207*G207</f>
        <v>0</v>
      </c>
      <c r="I207" s="110"/>
      <c r="J207" s="194" t="str">
        <f t="shared" ref="J207:J215" si="13">IF(F207&gt;0.01,1,"-")</f>
        <v>-</v>
      </c>
    </row>
    <row r="208" spans="1:16" s="150" customFormat="1" ht="15.75" hidden="1" customHeight="1">
      <c r="A208" s="193" t="str">
        <f>CONCATENATE($P$206,SUM($J$207:J208))</f>
        <v>5.1.0</v>
      </c>
      <c r="B208" s="220" t="s">
        <v>1716</v>
      </c>
      <c r="C208" s="220"/>
      <c r="D208" s="202" t="s">
        <v>1207</v>
      </c>
      <c r="E208" s="241" t="s">
        <v>1389</v>
      </c>
      <c r="F208" s="111"/>
      <c r="G208" s="230">
        <v>46.49</v>
      </c>
      <c r="H208" s="131">
        <f t="shared" ref="H208:H215" si="14">F208*G208</f>
        <v>0</v>
      </c>
      <c r="I208" s="110"/>
      <c r="J208" s="194" t="str">
        <f t="shared" si="13"/>
        <v>-</v>
      </c>
    </row>
    <row r="209" spans="1:16" s="195" customFormat="1" ht="15.75" hidden="1" customHeight="1">
      <c r="A209" s="193" t="str">
        <f>CONCATENATE($P$206,SUM($J$207:J209))</f>
        <v>5.1.0</v>
      </c>
      <c r="B209" s="220" t="s">
        <v>1717</v>
      </c>
      <c r="C209" s="220"/>
      <c r="D209" s="202" t="s">
        <v>4</v>
      </c>
      <c r="E209" s="241" t="s">
        <v>1389</v>
      </c>
      <c r="F209" s="111"/>
      <c r="G209" s="230">
        <v>51.49</v>
      </c>
      <c r="H209" s="131">
        <f t="shared" si="14"/>
        <v>0</v>
      </c>
      <c r="I209" s="132"/>
      <c r="J209" s="201" t="str">
        <f t="shared" si="13"/>
        <v>-</v>
      </c>
    </row>
    <row r="210" spans="1:16" s="195" customFormat="1" ht="15.75" hidden="1" customHeight="1">
      <c r="A210" s="193" t="str">
        <f>CONCATENATE($P$206,SUM($J$207:J210))</f>
        <v>5.1.0</v>
      </c>
      <c r="B210" s="220" t="s">
        <v>1718</v>
      </c>
      <c r="C210" s="220"/>
      <c r="D210" s="202" t="s">
        <v>68</v>
      </c>
      <c r="E210" s="241" t="s">
        <v>1389</v>
      </c>
      <c r="F210" s="111"/>
      <c r="G210" s="230">
        <v>4.5199999999999996</v>
      </c>
      <c r="H210" s="131">
        <f t="shared" si="14"/>
        <v>0</v>
      </c>
      <c r="I210" s="132"/>
      <c r="J210" s="201" t="str">
        <f t="shared" si="13"/>
        <v>-</v>
      </c>
    </row>
    <row r="211" spans="1:16" s="150" customFormat="1" ht="15.75" hidden="1" customHeight="1">
      <c r="A211" s="193" t="str">
        <f>CONCATENATE($P$206,SUM($J$207:J211))</f>
        <v>5.1.0</v>
      </c>
      <c r="B211" s="220" t="s">
        <v>1719</v>
      </c>
      <c r="C211" s="220"/>
      <c r="D211" s="202" t="s">
        <v>1398</v>
      </c>
      <c r="E211" s="241" t="s">
        <v>1389</v>
      </c>
      <c r="F211" s="111"/>
      <c r="G211" s="230">
        <v>89.15</v>
      </c>
      <c r="H211" s="131">
        <f t="shared" si="14"/>
        <v>0</v>
      </c>
      <c r="I211" s="110"/>
      <c r="J211" s="194" t="str">
        <f t="shared" si="13"/>
        <v>-</v>
      </c>
    </row>
    <row r="212" spans="1:16" s="150" customFormat="1" ht="31.5" hidden="1" customHeight="1">
      <c r="A212" s="193" t="str">
        <f>CONCATENATE($P$206,SUM($J$207:J212))</f>
        <v>5.1.0</v>
      </c>
      <c r="B212" s="220" t="s">
        <v>1720</v>
      </c>
      <c r="C212" s="220"/>
      <c r="D212" s="202" t="s">
        <v>1721</v>
      </c>
      <c r="E212" s="241" t="s">
        <v>1389</v>
      </c>
      <c r="F212" s="111"/>
      <c r="G212" s="230">
        <v>137.78</v>
      </c>
      <c r="H212" s="131">
        <f t="shared" si="14"/>
        <v>0</v>
      </c>
      <c r="I212" s="110"/>
      <c r="J212" s="194" t="str">
        <f t="shared" si="13"/>
        <v>-</v>
      </c>
    </row>
    <row r="213" spans="1:16" s="150" customFormat="1" ht="15.75" hidden="1" customHeight="1">
      <c r="A213" s="193" t="str">
        <f>CONCATENATE($P$206,SUM($J$207:J213))</f>
        <v>5.1.0</v>
      </c>
      <c r="B213" s="221" t="s">
        <v>1722</v>
      </c>
      <c r="C213" s="221"/>
      <c r="D213" s="203" t="s">
        <v>1208</v>
      </c>
      <c r="E213" s="241" t="s">
        <v>1389</v>
      </c>
      <c r="F213" s="111"/>
      <c r="G213" s="231">
        <v>66.34</v>
      </c>
      <c r="H213" s="131">
        <f t="shared" si="14"/>
        <v>0</v>
      </c>
      <c r="I213" s="110"/>
      <c r="J213" s="194" t="str">
        <f t="shared" si="13"/>
        <v>-</v>
      </c>
    </row>
    <row r="214" spans="1:16" s="150" customFormat="1" ht="15.75" hidden="1" customHeight="1">
      <c r="A214" s="193" t="str">
        <f>CONCATENATE($P$206,SUM($J$207:J214))</f>
        <v>5.1.0</v>
      </c>
      <c r="B214" s="220" t="s">
        <v>1723</v>
      </c>
      <c r="C214" s="220"/>
      <c r="D214" s="202" t="s">
        <v>1209</v>
      </c>
      <c r="E214" s="241" t="s">
        <v>1389</v>
      </c>
      <c r="F214" s="111"/>
      <c r="G214" s="230">
        <v>93.05</v>
      </c>
      <c r="H214" s="131">
        <f t="shared" si="14"/>
        <v>0</v>
      </c>
      <c r="I214" s="110"/>
      <c r="J214" s="194" t="str">
        <f t="shared" si="13"/>
        <v>-</v>
      </c>
    </row>
    <row r="215" spans="1:16" s="150" customFormat="1" ht="15.75" hidden="1" customHeight="1">
      <c r="A215" s="193" t="str">
        <f>CONCATENATE($P$206,SUM($J$207:J215))</f>
        <v>5.1.0</v>
      </c>
      <c r="B215" s="220" t="s">
        <v>1724</v>
      </c>
      <c r="C215" s="220"/>
      <c r="D215" s="202" t="s">
        <v>1210</v>
      </c>
      <c r="E215" s="241" t="s">
        <v>1389</v>
      </c>
      <c r="F215" s="111"/>
      <c r="G215" s="230">
        <v>59.47</v>
      </c>
      <c r="H215" s="131">
        <f t="shared" si="14"/>
        <v>0</v>
      </c>
      <c r="I215" s="110"/>
      <c r="J215" s="194" t="str">
        <f t="shared" si="13"/>
        <v>-</v>
      </c>
    </row>
    <row r="216" spans="1:16" s="150" customFormat="1" ht="15.75" hidden="1" customHeight="1">
      <c r="A216" s="204"/>
      <c r="B216" s="199"/>
      <c r="C216" s="458"/>
      <c r="D216" s="200"/>
      <c r="E216" s="46" t="s">
        <v>1263</v>
      </c>
      <c r="F216" s="156"/>
      <c r="G216" s="232"/>
      <c r="H216" s="157" t="str">
        <f>A206</f>
        <v>5.1</v>
      </c>
      <c r="I216" s="186">
        <f>SUM(H207:H215)</f>
        <v>0</v>
      </c>
      <c r="J216" s="194" t="str">
        <f>IF(I216&gt;0.01,1,"")</f>
        <v/>
      </c>
    </row>
    <row r="217" spans="1:16" s="150" customFormat="1" ht="15.75" hidden="1" customHeight="1">
      <c r="A217" s="187" t="str">
        <f>CONCATENATE(A176,M217)</f>
        <v>5.0</v>
      </c>
      <c r="B217" s="151"/>
      <c r="C217" s="462"/>
      <c r="D217" s="152" t="s">
        <v>70</v>
      </c>
      <c r="E217" s="238"/>
      <c r="F217" s="154"/>
      <c r="G217" s="227"/>
      <c r="H217" s="153"/>
      <c r="I217" s="155"/>
      <c r="J217" s="194" t="str">
        <f>J223</f>
        <v/>
      </c>
      <c r="M217" s="150" t="str">
        <f>CONCATENATE(".",SUM(J206,J217,J223))</f>
        <v>.0</v>
      </c>
      <c r="P217" s="150" t="str">
        <f>CONCATENATE(A217,".")</f>
        <v>5.0.</v>
      </c>
    </row>
    <row r="218" spans="1:16" s="150" customFormat="1" ht="15.75" hidden="1" customHeight="1">
      <c r="A218" s="197" t="str">
        <f>CONCATENATE($P$217,SUM($J218:J$218))</f>
        <v>5.0.0</v>
      </c>
      <c r="B218" s="220" t="s">
        <v>1725</v>
      </c>
      <c r="C218" s="220"/>
      <c r="D218" s="202" t="s">
        <v>74</v>
      </c>
      <c r="E218" s="241" t="s">
        <v>3</v>
      </c>
      <c r="F218" s="111"/>
      <c r="G218" s="230">
        <v>724.47</v>
      </c>
      <c r="H218" s="131">
        <f>F218*G217</f>
        <v>0</v>
      </c>
      <c r="I218" s="110"/>
      <c r="J218" s="194" t="str">
        <f>IF(F218&gt;0.01,1,"-")</f>
        <v>-</v>
      </c>
    </row>
    <row r="219" spans="1:16" s="150" customFormat="1" ht="15.75" hidden="1" customHeight="1">
      <c r="A219" s="197" t="str">
        <f>CONCATENATE($P$217,SUM($J$218:J219))</f>
        <v>5.0.0</v>
      </c>
      <c r="B219" s="220" t="s">
        <v>1726</v>
      </c>
      <c r="C219" s="220"/>
      <c r="D219" s="202" t="s">
        <v>72</v>
      </c>
      <c r="E219" s="241" t="s">
        <v>3</v>
      </c>
      <c r="F219" s="111"/>
      <c r="G219" s="230">
        <v>280.47000000000003</v>
      </c>
      <c r="H219" s="131">
        <f t="shared" ref="H219:H222" si="15">F219*G218</f>
        <v>0</v>
      </c>
      <c r="I219" s="110"/>
      <c r="J219" s="194" t="str">
        <f>IF(F219&gt;0.01,1,"-")</f>
        <v>-</v>
      </c>
    </row>
    <row r="220" spans="1:16" s="150" customFormat="1" ht="15.75" hidden="1" customHeight="1">
      <c r="A220" s="197" t="str">
        <f>CONCATENATE($P$217,SUM($J$218:J220))</f>
        <v>5.0.0</v>
      </c>
      <c r="B220" s="220" t="s">
        <v>1727</v>
      </c>
      <c r="C220" s="220"/>
      <c r="D220" s="202" t="s">
        <v>71</v>
      </c>
      <c r="E220" s="241" t="s">
        <v>3</v>
      </c>
      <c r="F220" s="111"/>
      <c r="G220" s="230">
        <v>450.87</v>
      </c>
      <c r="H220" s="131">
        <f t="shared" si="15"/>
        <v>0</v>
      </c>
      <c r="I220" s="110"/>
      <c r="J220" s="194" t="str">
        <f>IF(F220&gt;0.01,1,"-")</f>
        <v>-</v>
      </c>
    </row>
    <row r="221" spans="1:16" s="150" customFormat="1" ht="15.75" hidden="1" customHeight="1">
      <c r="A221" s="197" t="str">
        <f>CONCATENATE($P$217,SUM($J$218:J221))</f>
        <v>5.0.0</v>
      </c>
      <c r="B221" s="220" t="s">
        <v>1728</v>
      </c>
      <c r="C221" s="220"/>
      <c r="D221" s="202" t="s">
        <v>73</v>
      </c>
      <c r="E221" s="241" t="s">
        <v>3</v>
      </c>
      <c r="F221" s="111"/>
      <c r="G221" s="230">
        <v>429.59</v>
      </c>
      <c r="H221" s="131">
        <f t="shared" si="15"/>
        <v>0</v>
      </c>
      <c r="I221" s="110"/>
      <c r="J221" s="194" t="str">
        <f>IF(F221&gt;0.01,1,"-")</f>
        <v>-</v>
      </c>
    </row>
    <row r="222" spans="1:16" s="150" customFormat="1" ht="15.75" hidden="1" customHeight="1">
      <c r="A222" s="197" t="str">
        <f>CONCATENATE($P$217,SUM($J$218:J222))</f>
        <v>5.0.0</v>
      </c>
      <c r="B222" s="220" t="s">
        <v>1729</v>
      </c>
      <c r="C222" s="220"/>
      <c r="D222" s="202" t="s">
        <v>1399</v>
      </c>
      <c r="E222" s="241" t="s">
        <v>3</v>
      </c>
      <c r="F222" s="111"/>
      <c r="G222" s="230">
        <v>510.97</v>
      </c>
      <c r="H222" s="131">
        <f t="shared" si="15"/>
        <v>0</v>
      </c>
      <c r="I222" s="110"/>
      <c r="J222" s="194" t="str">
        <f>IF(F222&gt;0.01,1,"-")</f>
        <v>-</v>
      </c>
    </row>
    <row r="223" spans="1:16" s="150" customFormat="1" ht="15.75" hidden="1" customHeight="1">
      <c r="A223" s="198"/>
      <c r="B223" s="199"/>
      <c r="C223" s="458"/>
      <c r="D223" s="200"/>
      <c r="E223" s="46" t="s">
        <v>1263</v>
      </c>
      <c r="F223" s="156"/>
      <c r="G223" s="232"/>
      <c r="H223" s="157" t="str">
        <f>A217</f>
        <v>5.0</v>
      </c>
      <c r="I223" s="186">
        <f>SUM(H218:H222)</f>
        <v>0</v>
      </c>
      <c r="J223" s="194" t="str">
        <f>IF(I223&gt;0.01,1,"")</f>
        <v/>
      </c>
    </row>
    <row r="224" spans="1:16" s="150" customFormat="1" ht="30" customHeight="1">
      <c r="A224" s="311"/>
      <c r="B224" s="212"/>
      <c r="C224" s="453"/>
      <c r="D224" s="304"/>
      <c r="E224" s="305" t="s">
        <v>1262</v>
      </c>
      <c r="F224" s="306"/>
      <c r="G224" s="312"/>
      <c r="H224" s="308">
        <f>A176</f>
        <v>5</v>
      </c>
      <c r="I224" s="139">
        <f>I205+I216+I223</f>
        <v>13678.19</v>
      </c>
      <c r="J224" s="194">
        <f>IF(I224&gt;0.01,1,"")</f>
        <v>1</v>
      </c>
    </row>
    <row r="225" spans="1:16" s="150" customFormat="1">
      <c r="A225" s="288">
        <f>SUM(J225:K225)</f>
        <v>6</v>
      </c>
      <c r="B225" s="289"/>
      <c r="C225" s="456"/>
      <c r="D225" s="290" t="s">
        <v>75</v>
      </c>
      <c r="E225" s="291"/>
      <c r="F225" s="292"/>
      <c r="G225" s="293"/>
      <c r="H225" s="294"/>
      <c r="I225" s="295"/>
      <c r="J225" s="194">
        <f>J264</f>
        <v>1</v>
      </c>
      <c r="K225" s="150">
        <f>A176</f>
        <v>5</v>
      </c>
      <c r="P225" s="150" t="str">
        <f>CONCATENATE(A225,".")</f>
        <v>6.</v>
      </c>
    </row>
    <row r="226" spans="1:16" s="195" customFormat="1" ht="15.75" hidden="1" customHeight="1">
      <c r="A226" s="193" t="str">
        <f>CONCATENATE($P$225,SUM($J226:J$226))</f>
        <v>6.0</v>
      </c>
      <c r="B226" s="220" t="s">
        <v>1730</v>
      </c>
      <c r="C226" s="220"/>
      <c r="D226" s="202" t="s">
        <v>76</v>
      </c>
      <c r="E226" s="241" t="s">
        <v>1389</v>
      </c>
      <c r="F226" s="140"/>
      <c r="G226" s="230">
        <v>89.5</v>
      </c>
      <c r="H226" s="131">
        <f>F226*G226</f>
        <v>0</v>
      </c>
      <c r="I226" s="133"/>
      <c r="J226" s="201" t="str">
        <f t="shared" ref="J226:J263" si="16">IF(F226&gt;0.01,1,"-")</f>
        <v>-</v>
      </c>
    </row>
    <row r="227" spans="1:16" s="150" customFormat="1" ht="15.75" hidden="1" customHeight="1">
      <c r="A227" s="193" t="str">
        <f>CONCATENATE($P$225,SUM($J$226:J227))</f>
        <v>6.0</v>
      </c>
      <c r="B227" s="220" t="s">
        <v>1731</v>
      </c>
      <c r="C227" s="220"/>
      <c r="D227" s="202" t="s">
        <v>91</v>
      </c>
      <c r="E227" s="241" t="s">
        <v>1389</v>
      </c>
      <c r="F227" s="140"/>
      <c r="G227" s="230">
        <v>555.09</v>
      </c>
      <c r="H227" s="131">
        <f t="shared" ref="H227:H263" si="17">F227*G227</f>
        <v>0</v>
      </c>
      <c r="I227" s="113"/>
      <c r="J227" s="194" t="str">
        <f t="shared" si="16"/>
        <v>-</v>
      </c>
    </row>
    <row r="228" spans="1:16" s="150" customFormat="1" ht="15.75" hidden="1" customHeight="1">
      <c r="A228" s="193" t="str">
        <f>CONCATENATE($P$225,SUM($J$226:J228))</f>
        <v>6.0</v>
      </c>
      <c r="B228" s="220" t="s">
        <v>1732</v>
      </c>
      <c r="C228" s="220"/>
      <c r="D228" s="202" t="s">
        <v>88</v>
      </c>
      <c r="E228" s="241" t="s">
        <v>1389</v>
      </c>
      <c r="F228" s="140"/>
      <c r="G228" s="230">
        <v>661.05</v>
      </c>
      <c r="H228" s="131">
        <f t="shared" si="17"/>
        <v>0</v>
      </c>
      <c r="I228" s="113"/>
      <c r="J228" s="194" t="str">
        <f t="shared" si="16"/>
        <v>-</v>
      </c>
    </row>
    <row r="229" spans="1:16" s="150" customFormat="1" ht="15.75" hidden="1" customHeight="1">
      <c r="A229" s="193" t="str">
        <f>CONCATENATE($P$225,SUM($J$226:J229))</f>
        <v>6.0</v>
      </c>
      <c r="B229" s="220" t="s">
        <v>1733</v>
      </c>
      <c r="C229" s="220"/>
      <c r="D229" s="202" t="s">
        <v>87</v>
      </c>
      <c r="E229" s="241" t="s">
        <v>1390</v>
      </c>
      <c r="F229" s="140"/>
      <c r="G229" s="230">
        <v>537.84</v>
      </c>
      <c r="H229" s="131">
        <f t="shared" si="17"/>
        <v>0</v>
      </c>
      <c r="I229" s="113"/>
      <c r="J229" s="194" t="str">
        <f t="shared" si="16"/>
        <v>-</v>
      </c>
    </row>
    <row r="230" spans="1:16" s="150" customFormat="1" ht="15.75" hidden="1" customHeight="1">
      <c r="A230" s="193" t="str">
        <f>CONCATENATE($P$225,SUM($J$226:J230))</f>
        <v>6.0</v>
      </c>
      <c r="B230" s="220" t="s">
        <v>1734</v>
      </c>
      <c r="C230" s="220"/>
      <c r="D230" s="202" t="s">
        <v>86</v>
      </c>
      <c r="E230" s="241" t="s">
        <v>1389</v>
      </c>
      <c r="F230" s="140"/>
      <c r="G230" s="230">
        <v>262.45999999999998</v>
      </c>
      <c r="H230" s="131">
        <f t="shared" si="17"/>
        <v>0</v>
      </c>
      <c r="I230" s="113"/>
      <c r="J230" s="194" t="str">
        <f t="shared" si="16"/>
        <v>-</v>
      </c>
    </row>
    <row r="231" spans="1:16" s="150" customFormat="1" ht="15.75" customHeight="1">
      <c r="A231" s="296" t="str">
        <f>CONCATENATE($P$225,SUM($J$226:J231))</f>
        <v>6.1</v>
      </c>
      <c r="B231" s="390" t="s">
        <v>1735</v>
      </c>
      <c r="C231" s="390" t="s">
        <v>2903</v>
      </c>
      <c r="D231" s="391" t="s">
        <v>2922</v>
      </c>
      <c r="E231" s="392" t="s">
        <v>1389</v>
      </c>
      <c r="F231" s="111">
        <v>34.200000000000003</v>
      </c>
      <c r="G231" s="368">
        <v>61.36</v>
      </c>
      <c r="H231" s="131">
        <f>ROUND(F231*G231,2)</f>
        <v>2098.5100000000002</v>
      </c>
      <c r="I231" s="110"/>
      <c r="J231" s="194">
        <f t="shared" si="16"/>
        <v>1</v>
      </c>
    </row>
    <row r="232" spans="1:16" s="150" customFormat="1" ht="15.75" hidden="1" customHeight="1">
      <c r="A232" s="296" t="str">
        <f>CONCATENATE($P$225,SUM($J$226:J232))</f>
        <v>6.1</v>
      </c>
      <c r="B232" s="220" t="s">
        <v>1736</v>
      </c>
      <c r="C232" s="220"/>
      <c r="D232" s="202" t="s">
        <v>2921</v>
      </c>
      <c r="E232" s="241" t="s">
        <v>1389</v>
      </c>
      <c r="F232" s="140"/>
      <c r="G232" s="230">
        <v>83.31</v>
      </c>
      <c r="H232" s="131">
        <f t="shared" si="17"/>
        <v>0</v>
      </c>
      <c r="I232" s="113"/>
      <c r="J232" s="194" t="str">
        <f t="shared" si="16"/>
        <v>-</v>
      </c>
    </row>
    <row r="233" spans="1:16" s="195" customFormat="1" ht="15.75" hidden="1" customHeight="1">
      <c r="A233" s="193" t="str">
        <f>CONCATENATE($P$225,SUM($J$226:J233))</f>
        <v>6.1</v>
      </c>
      <c r="B233" s="220" t="s">
        <v>1737</v>
      </c>
      <c r="C233" s="220"/>
      <c r="D233" s="202" t="s">
        <v>77</v>
      </c>
      <c r="E233" s="241" t="s">
        <v>1389</v>
      </c>
      <c r="F233" s="140"/>
      <c r="G233" s="230">
        <v>147.19999999999999</v>
      </c>
      <c r="H233" s="131">
        <f t="shared" si="17"/>
        <v>0</v>
      </c>
      <c r="I233" s="133"/>
      <c r="J233" s="201" t="str">
        <f t="shared" si="16"/>
        <v>-</v>
      </c>
    </row>
    <row r="234" spans="1:16" s="150" customFormat="1" ht="15.75" hidden="1" customHeight="1">
      <c r="A234" s="193" t="str">
        <f>CONCATENATE($P$225,SUM($J$226:J234))</f>
        <v>6.1</v>
      </c>
      <c r="B234" s="220" t="s">
        <v>1738</v>
      </c>
      <c r="C234" s="220"/>
      <c r="D234" s="202" t="s">
        <v>93</v>
      </c>
      <c r="E234" s="241" t="s">
        <v>1389</v>
      </c>
      <c r="F234" s="140"/>
      <c r="G234" s="230">
        <v>1292.26</v>
      </c>
      <c r="H234" s="131">
        <f t="shared" si="17"/>
        <v>0</v>
      </c>
      <c r="I234" s="113"/>
      <c r="J234" s="194" t="str">
        <f t="shared" si="16"/>
        <v>-</v>
      </c>
    </row>
    <row r="235" spans="1:16" s="150" customFormat="1" ht="15.75" hidden="1" customHeight="1">
      <c r="A235" s="193" t="str">
        <f>CONCATENATE($P$225,SUM($J$226:J235))</f>
        <v>6.1</v>
      </c>
      <c r="B235" s="220" t="s">
        <v>1739</v>
      </c>
      <c r="C235" s="220"/>
      <c r="D235" s="202" t="s">
        <v>97</v>
      </c>
      <c r="E235" s="241" t="s">
        <v>1389</v>
      </c>
      <c r="F235" s="140"/>
      <c r="G235" s="230">
        <v>158.13999999999999</v>
      </c>
      <c r="H235" s="131">
        <f t="shared" si="17"/>
        <v>0</v>
      </c>
      <c r="I235" s="113"/>
      <c r="J235" s="194" t="str">
        <f t="shared" si="16"/>
        <v>-</v>
      </c>
    </row>
    <row r="236" spans="1:16" s="150" customFormat="1" ht="15.75" hidden="1" customHeight="1">
      <c r="A236" s="193" t="str">
        <f>CONCATENATE($P$225,SUM($J$226:J236))</f>
        <v>6.1</v>
      </c>
      <c r="B236" s="220" t="s">
        <v>1740</v>
      </c>
      <c r="C236" s="220"/>
      <c r="D236" s="202" t="s">
        <v>96</v>
      </c>
      <c r="E236" s="241" t="s">
        <v>1389</v>
      </c>
      <c r="F236" s="140"/>
      <c r="G236" s="230">
        <v>174.34</v>
      </c>
      <c r="H236" s="131">
        <f t="shared" si="17"/>
        <v>0</v>
      </c>
      <c r="I236" s="113"/>
      <c r="J236" s="194" t="str">
        <f t="shared" si="16"/>
        <v>-</v>
      </c>
    </row>
    <row r="237" spans="1:16" s="150" customFormat="1" ht="15.75" hidden="1" customHeight="1">
      <c r="A237" s="193" t="str">
        <f>CONCATENATE($P$225,SUM($J$226:J237))</f>
        <v>6.1</v>
      </c>
      <c r="B237" s="220" t="s">
        <v>1741</v>
      </c>
      <c r="C237" s="220"/>
      <c r="D237" s="202" t="s">
        <v>103</v>
      </c>
      <c r="E237" s="241" t="s">
        <v>1389</v>
      </c>
      <c r="F237" s="140"/>
      <c r="G237" s="230">
        <v>148.61000000000001</v>
      </c>
      <c r="H237" s="131">
        <f t="shared" si="17"/>
        <v>0</v>
      </c>
      <c r="I237" s="113"/>
      <c r="J237" s="194" t="str">
        <f t="shared" si="16"/>
        <v>-</v>
      </c>
    </row>
    <row r="238" spans="1:16" s="150" customFormat="1" ht="15.75" hidden="1" customHeight="1">
      <c r="A238" s="193" t="str">
        <f>CONCATENATE($P$225,SUM($J$226:J238))</f>
        <v>6.1</v>
      </c>
      <c r="B238" s="220" t="s">
        <v>1742</v>
      </c>
      <c r="C238" s="220"/>
      <c r="D238" s="202" t="s">
        <v>1130</v>
      </c>
      <c r="E238" s="241" t="s">
        <v>1389</v>
      </c>
      <c r="F238" s="140"/>
      <c r="G238" s="230">
        <v>126.61</v>
      </c>
      <c r="H238" s="131">
        <f t="shared" si="17"/>
        <v>0</v>
      </c>
      <c r="I238" s="113"/>
      <c r="J238" s="194" t="str">
        <f t="shared" si="16"/>
        <v>-</v>
      </c>
    </row>
    <row r="239" spans="1:16" s="150" customFormat="1" ht="15.75" hidden="1" customHeight="1">
      <c r="A239" s="193" t="str">
        <f>CONCATENATE($P$225,SUM($J$226:J239))</f>
        <v>6.1</v>
      </c>
      <c r="B239" s="220" t="s">
        <v>1743</v>
      </c>
      <c r="C239" s="220"/>
      <c r="D239" s="202" t="s">
        <v>105</v>
      </c>
      <c r="E239" s="241" t="s">
        <v>1389</v>
      </c>
      <c r="F239" s="140"/>
      <c r="G239" s="230">
        <v>160.65</v>
      </c>
      <c r="H239" s="131">
        <f t="shared" si="17"/>
        <v>0</v>
      </c>
      <c r="I239" s="113"/>
      <c r="J239" s="194" t="str">
        <f t="shared" si="16"/>
        <v>-</v>
      </c>
    </row>
    <row r="240" spans="1:16" s="150" customFormat="1" ht="15.75" hidden="1" customHeight="1">
      <c r="A240" s="193" t="str">
        <f>CONCATENATE($P$225,SUM($J$226:J240))</f>
        <v>6.1</v>
      </c>
      <c r="B240" s="220" t="s">
        <v>1744</v>
      </c>
      <c r="C240" s="220"/>
      <c r="D240" s="202" t="s">
        <v>106</v>
      </c>
      <c r="E240" s="241" t="s">
        <v>1389</v>
      </c>
      <c r="F240" s="140"/>
      <c r="G240" s="230">
        <v>174.76</v>
      </c>
      <c r="H240" s="131">
        <f t="shared" si="17"/>
        <v>0</v>
      </c>
      <c r="I240" s="113"/>
      <c r="J240" s="194" t="str">
        <f t="shared" si="16"/>
        <v>-</v>
      </c>
    </row>
    <row r="241" spans="1:10" s="150" customFormat="1" ht="15.75" hidden="1" customHeight="1">
      <c r="A241" s="193" t="str">
        <f>CONCATENATE($P$225,SUM($J$226:J241))</f>
        <v>6.1</v>
      </c>
      <c r="B241" s="220" t="s">
        <v>1745</v>
      </c>
      <c r="C241" s="220"/>
      <c r="D241" s="202" t="s">
        <v>94</v>
      </c>
      <c r="E241" s="241" t="s">
        <v>1389</v>
      </c>
      <c r="F241" s="140"/>
      <c r="G241" s="230">
        <v>111.49</v>
      </c>
      <c r="H241" s="131">
        <f t="shared" si="17"/>
        <v>0</v>
      </c>
      <c r="I241" s="113"/>
      <c r="J241" s="194" t="str">
        <f t="shared" si="16"/>
        <v>-</v>
      </c>
    </row>
    <row r="242" spans="1:10" s="150" customFormat="1" ht="15.75" hidden="1" customHeight="1">
      <c r="A242" s="193" t="str">
        <f>CONCATENATE($P$225,SUM($J$226:J242))</f>
        <v>6.1</v>
      </c>
      <c r="B242" s="220" t="s">
        <v>1746</v>
      </c>
      <c r="C242" s="220"/>
      <c r="D242" s="202" t="s">
        <v>101</v>
      </c>
      <c r="E242" s="241" t="s">
        <v>1389</v>
      </c>
      <c r="F242" s="140"/>
      <c r="G242" s="230">
        <v>118.79</v>
      </c>
      <c r="H242" s="131">
        <f t="shared" si="17"/>
        <v>0</v>
      </c>
      <c r="I242" s="113"/>
      <c r="J242" s="194" t="str">
        <f t="shared" si="16"/>
        <v>-</v>
      </c>
    </row>
    <row r="243" spans="1:10" s="150" customFormat="1" ht="15.75" hidden="1" customHeight="1">
      <c r="A243" s="193" t="str">
        <f>CONCATENATE($P$225,SUM($J$226:J243))</f>
        <v>6.1</v>
      </c>
      <c r="B243" s="220" t="s">
        <v>1747</v>
      </c>
      <c r="C243" s="220"/>
      <c r="D243" s="202" t="s">
        <v>102</v>
      </c>
      <c r="E243" s="241" t="s">
        <v>1389</v>
      </c>
      <c r="F243" s="140"/>
      <c r="G243" s="230">
        <v>134.51</v>
      </c>
      <c r="H243" s="131">
        <f t="shared" si="17"/>
        <v>0</v>
      </c>
      <c r="I243" s="113"/>
      <c r="J243" s="194" t="str">
        <f t="shared" si="16"/>
        <v>-</v>
      </c>
    </row>
    <row r="244" spans="1:10" s="150" customFormat="1" ht="15.75" hidden="1" customHeight="1">
      <c r="A244" s="193" t="str">
        <f>CONCATENATE($P$225,SUM($J$226:J244))</f>
        <v>6.1</v>
      </c>
      <c r="B244" s="220" t="s">
        <v>1748</v>
      </c>
      <c r="C244" s="220"/>
      <c r="D244" s="202" t="s">
        <v>109</v>
      </c>
      <c r="E244" s="241" t="s">
        <v>1389</v>
      </c>
      <c r="F244" s="140"/>
      <c r="G244" s="230">
        <v>154.24</v>
      </c>
      <c r="H244" s="131">
        <f t="shared" si="17"/>
        <v>0</v>
      </c>
      <c r="I244" s="113"/>
      <c r="J244" s="194" t="str">
        <f t="shared" si="16"/>
        <v>-</v>
      </c>
    </row>
    <row r="245" spans="1:10" s="150" customFormat="1" ht="15.75" hidden="1" customHeight="1">
      <c r="A245" s="193" t="str">
        <f>CONCATENATE($P$225,SUM($J$226:J245))</f>
        <v>6.1</v>
      </c>
      <c r="B245" s="220" t="s">
        <v>1749</v>
      </c>
      <c r="C245" s="220"/>
      <c r="D245" s="202" t="s">
        <v>99</v>
      </c>
      <c r="E245" s="241" t="s">
        <v>1389</v>
      </c>
      <c r="F245" s="140"/>
      <c r="G245" s="230">
        <v>570.84</v>
      </c>
      <c r="H245" s="131">
        <f t="shared" si="17"/>
        <v>0</v>
      </c>
      <c r="I245" s="113"/>
      <c r="J245" s="194" t="str">
        <f t="shared" si="16"/>
        <v>-</v>
      </c>
    </row>
    <row r="246" spans="1:10" s="150" customFormat="1" ht="15.75" hidden="1" customHeight="1">
      <c r="A246" s="193" t="str">
        <f>CONCATENATE($P$225,SUM($J$226:J246))</f>
        <v>6.1</v>
      </c>
      <c r="B246" s="220" t="s">
        <v>1750</v>
      </c>
      <c r="C246" s="220"/>
      <c r="D246" s="202" t="s">
        <v>98</v>
      </c>
      <c r="E246" s="241" t="s">
        <v>1389</v>
      </c>
      <c r="F246" s="140"/>
      <c r="G246" s="230">
        <v>735.84</v>
      </c>
      <c r="H246" s="131">
        <f t="shared" si="17"/>
        <v>0</v>
      </c>
      <c r="I246" s="113"/>
      <c r="J246" s="194" t="str">
        <f t="shared" si="16"/>
        <v>-</v>
      </c>
    </row>
    <row r="247" spans="1:10" s="150" customFormat="1" ht="15.75" hidden="1" customHeight="1">
      <c r="A247" s="193" t="str">
        <f>CONCATENATE($P$225,SUM($J$226:J247))</f>
        <v>6.1</v>
      </c>
      <c r="B247" s="220" t="s">
        <v>1751</v>
      </c>
      <c r="C247" s="220"/>
      <c r="D247" s="202" t="s">
        <v>107</v>
      </c>
      <c r="E247" s="241" t="s">
        <v>1389</v>
      </c>
      <c r="F247" s="141"/>
      <c r="G247" s="230">
        <v>120.84</v>
      </c>
      <c r="H247" s="131">
        <f t="shared" si="17"/>
        <v>0</v>
      </c>
      <c r="I247" s="113"/>
      <c r="J247" s="194" t="str">
        <f t="shared" si="16"/>
        <v>-</v>
      </c>
    </row>
    <row r="248" spans="1:10" s="150" customFormat="1" ht="15.75" hidden="1" customHeight="1">
      <c r="A248" s="193" t="str">
        <f>CONCATENATE($P$225,SUM($J$226:J248))</f>
        <v>6.1</v>
      </c>
      <c r="B248" s="220" t="s">
        <v>1752</v>
      </c>
      <c r="C248" s="220"/>
      <c r="D248" s="202" t="s">
        <v>89</v>
      </c>
      <c r="E248" s="241" t="s">
        <v>1389</v>
      </c>
      <c r="F248" s="140"/>
      <c r="G248" s="230">
        <v>117.55</v>
      </c>
      <c r="H248" s="131">
        <f t="shared" si="17"/>
        <v>0</v>
      </c>
      <c r="I248" s="113"/>
      <c r="J248" s="194" t="str">
        <f t="shared" si="16"/>
        <v>-</v>
      </c>
    </row>
    <row r="249" spans="1:10" s="150" customFormat="1" ht="15.75" hidden="1" customHeight="1">
      <c r="A249" s="193" t="str">
        <f>CONCATENATE($P$225,SUM($J$226:J249))</f>
        <v>6.1</v>
      </c>
      <c r="B249" s="220" t="s">
        <v>1753</v>
      </c>
      <c r="C249" s="220"/>
      <c r="D249" s="202" t="s">
        <v>92</v>
      </c>
      <c r="E249" s="241" t="s">
        <v>1389</v>
      </c>
      <c r="F249" s="140"/>
      <c r="G249" s="230">
        <v>149.9</v>
      </c>
      <c r="H249" s="131">
        <f t="shared" si="17"/>
        <v>0</v>
      </c>
      <c r="I249" s="113"/>
      <c r="J249" s="194" t="str">
        <f t="shared" si="16"/>
        <v>-</v>
      </c>
    </row>
    <row r="250" spans="1:10" s="150" customFormat="1" ht="15.75" hidden="1" customHeight="1">
      <c r="A250" s="193" t="str">
        <f>CONCATENATE($P$225,SUM($J$226:J250))</f>
        <v>6.1</v>
      </c>
      <c r="B250" s="220" t="s">
        <v>1754</v>
      </c>
      <c r="C250" s="220"/>
      <c r="D250" s="202" t="s">
        <v>78</v>
      </c>
      <c r="E250" s="241" t="s">
        <v>1389</v>
      </c>
      <c r="F250" s="140"/>
      <c r="G250" s="230">
        <v>110.57</v>
      </c>
      <c r="H250" s="131">
        <f t="shared" si="17"/>
        <v>0</v>
      </c>
      <c r="I250" s="113"/>
      <c r="J250" s="194" t="str">
        <f t="shared" si="16"/>
        <v>-</v>
      </c>
    </row>
    <row r="251" spans="1:10" s="150" customFormat="1" ht="15.75" hidden="1" customHeight="1">
      <c r="A251" s="193" t="str">
        <f>CONCATENATE($P$225,SUM($J$226:J251))</f>
        <v>6.1</v>
      </c>
      <c r="B251" s="220" t="s">
        <v>1755</v>
      </c>
      <c r="C251" s="220"/>
      <c r="D251" s="202" t="s">
        <v>100</v>
      </c>
      <c r="E251" s="241" t="s">
        <v>1389</v>
      </c>
      <c r="F251" s="140"/>
      <c r="G251" s="230">
        <v>147.59</v>
      </c>
      <c r="H251" s="131">
        <f t="shared" si="17"/>
        <v>0</v>
      </c>
      <c r="I251" s="113"/>
      <c r="J251" s="194" t="str">
        <f t="shared" si="16"/>
        <v>-</v>
      </c>
    </row>
    <row r="252" spans="1:10" s="150" customFormat="1" ht="15.75" hidden="1" customHeight="1">
      <c r="A252" s="193" t="str">
        <f>CONCATENATE($P$225,SUM($J$226:J252))</f>
        <v>6.1</v>
      </c>
      <c r="B252" s="220" t="s">
        <v>1756</v>
      </c>
      <c r="C252" s="220"/>
      <c r="D252" s="202" t="s">
        <v>95</v>
      </c>
      <c r="E252" s="241" t="s">
        <v>1389</v>
      </c>
      <c r="F252" s="140"/>
      <c r="G252" s="230">
        <v>355.3</v>
      </c>
      <c r="H252" s="131">
        <f t="shared" si="17"/>
        <v>0</v>
      </c>
      <c r="I252" s="113"/>
      <c r="J252" s="194" t="str">
        <f t="shared" si="16"/>
        <v>-</v>
      </c>
    </row>
    <row r="253" spans="1:10" s="150" customFormat="1" ht="15.75" hidden="1" customHeight="1">
      <c r="A253" s="193" t="str">
        <f>CONCATENATE($P$225,SUM($J$226:J253))</f>
        <v>6.1</v>
      </c>
      <c r="B253" s="220" t="s">
        <v>1757</v>
      </c>
      <c r="C253" s="220"/>
      <c r="D253" s="202" t="s">
        <v>90</v>
      </c>
      <c r="E253" s="241" t="s">
        <v>1389</v>
      </c>
      <c r="F253" s="140"/>
      <c r="G253" s="230">
        <v>505.33</v>
      </c>
      <c r="H253" s="131">
        <f t="shared" si="17"/>
        <v>0</v>
      </c>
      <c r="I253" s="113"/>
      <c r="J253" s="194" t="str">
        <f t="shared" si="16"/>
        <v>-</v>
      </c>
    </row>
    <row r="254" spans="1:10" s="150" customFormat="1" ht="15.75" hidden="1" customHeight="1">
      <c r="A254" s="193" t="str">
        <f>CONCATENATE($P$225,SUM($J$226:J254))</f>
        <v>6.1</v>
      </c>
      <c r="B254" s="220" t="s">
        <v>1758</v>
      </c>
      <c r="C254" s="220"/>
      <c r="D254" s="202" t="s">
        <v>84</v>
      </c>
      <c r="E254" s="241" t="s">
        <v>1389</v>
      </c>
      <c r="F254" s="140"/>
      <c r="G254" s="230">
        <v>670.8</v>
      </c>
      <c r="H254" s="131">
        <f t="shared" si="17"/>
        <v>0</v>
      </c>
      <c r="I254" s="113"/>
      <c r="J254" s="194" t="str">
        <f t="shared" si="16"/>
        <v>-</v>
      </c>
    </row>
    <row r="255" spans="1:10" s="150" customFormat="1" ht="15.75" hidden="1" customHeight="1">
      <c r="A255" s="193" t="str">
        <f>CONCATENATE($P$225,SUM($J$226:J255))</f>
        <v>6.1</v>
      </c>
      <c r="B255" s="220" t="s">
        <v>1759</v>
      </c>
      <c r="C255" s="220"/>
      <c r="D255" s="202" t="s">
        <v>104</v>
      </c>
      <c r="E255" s="241" t="s">
        <v>1389</v>
      </c>
      <c r="F255" s="140"/>
      <c r="G255" s="230">
        <v>454.45</v>
      </c>
      <c r="H255" s="131">
        <f t="shared" si="17"/>
        <v>0</v>
      </c>
      <c r="I255" s="113"/>
      <c r="J255" s="194" t="str">
        <f t="shared" si="16"/>
        <v>-</v>
      </c>
    </row>
    <row r="256" spans="1:10" s="150" customFormat="1" ht="15.75" hidden="1" customHeight="1">
      <c r="A256" s="193" t="str">
        <f>CONCATENATE($P$225,SUM($J$226:J256))</f>
        <v>6.1</v>
      </c>
      <c r="B256" s="220" t="s">
        <v>1760</v>
      </c>
      <c r="C256" s="220"/>
      <c r="D256" s="202" t="s">
        <v>79</v>
      </c>
      <c r="E256" s="241" t="s">
        <v>1389</v>
      </c>
      <c r="F256" s="140"/>
      <c r="G256" s="230">
        <v>262.10000000000002</v>
      </c>
      <c r="H256" s="131">
        <f t="shared" si="17"/>
        <v>0</v>
      </c>
      <c r="I256" s="113"/>
      <c r="J256" s="194" t="str">
        <f t="shared" si="16"/>
        <v>-</v>
      </c>
    </row>
    <row r="257" spans="1:16" s="150" customFormat="1" ht="15.75" hidden="1" customHeight="1">
      <c r="A257" s="193" t="str">
        <f>CONCATENATE($P$225,SUM($J$226:J257))</f>
        <v>6.1</v>
      </c>
      <c r="B257" s="220" t="s">
        <v>1761</v>
      </c>
      <c r="C257" s="220"/>
      <c r="D257" s="202" t="s">
        <v>80</v>
      </c>
      <c r="E257" s="241" t="s">
        <v>1389</v>
      </c>
      <c r="F257" s="140"/>
      <c r="G257" s="230">
        <v>345.15</v>
      </c>
      <c r="H257" s="131">
        <f t="shared" si="17"/>
        <v>0</v>
      </c>
      <c r="I257" s="113"/>
      <c r="J257" s="194" t="str">
        <f t="shared" si="16"/>
        <v>-</v>
      </c>
    </row>
    <row r="258" spans="1:16" s="150" customFormat="1" ht="15.75" hidden="1" customHeight="1">
      <c r="A258" s="193" t="str">
        <f>CONCATENATE($P$225,SUM($J$226:J258))</f>
        <v>6.1</v>
      </c>
      <c r="B258" s="220" t="s">
        <v>1762</v>
      </c>
      <c r="C258" s="220"/>
      <c r="D258" s="202" t="s">
        <v>81</v>
      </c>
      <c r="E258" s="241" t="s">
        <v>1389</v>
      </c>
      <c r="F258" s="140"/>
      <c r="G258" s="230">
        <v>195.22</v>
      </c>
      <c r="H258" s="131">
        <f t="shared" si="17"/>
        <v>0</v>
      </c>
      <c r="I258" s="113"/>
      <c r="J258" s="194" t="str">
        <f t="shared" si="16"/>
        <v>-</v>
      </c>
    </row>
    <row r="259" spans="1:16" s="150" customFormat="1" ht="15.75" hidden="1" customHeight="1">
      <c r="A259" s="193" t="str">
        <f>CONCATENATE($P$225,SUM($J$226:J259))</f>
        <v>6.1</v>
      </c>
      <c r="B259" s="220" t="s">
        <v>1763</v>
      </c>
      <c r="C259" s="220"/>
      <c r="D259" s="202" t="s">
        <v>82</v>
      </c>
      <c r="E259" s="241" t="s">
        <v>1389</v>
      </c>
      <c r="F259" s="140"/>
      <c r="G259" s="230">
        <v>151.46</v>
      </c>
      <c r="H259" s="131">
        <f t="shared" si="17"/>
        <v>0</v>
      </c>
      <c r="I259" s="113"/>
      <c r="J259" s="194" t="str">
        <f t="shared" si="16"/>
        <v>-</v>
      </c>
    </row>
    <row r="260" spans="1:16" s="150" customFormat="1" ht="15.75" hidden="1" customHeight="1">
      <c r="A260" s="193" t="str">
        <f>CONCATENATE($P$225,SUM($J$226:J260))</f>
        <v>6.1</v>
      </c>
      <c r="B260" s="220" t="s">
        <v>1764</v>
      </c>
      <c r="C260" s="220"/>
      <c r="D260" s="202" t="s">
        <v>83</v>
      </c>
      <c r="E260" s="241" t="s">
        <v>1389</v>
      </c>
      <c r="F260" s="140"/>
      <c r="G260" s="230">
        <v>89.71</v>
      </c>
      <c r="H260" s="131">
        <f t="shared" si="17"/>
        <v>0</v>
      </c>
      <c r="I260" s="113"/>
      <c r="J260" s="194" t="str">
        <f t="shared" si="16"/>
        <v>-</v>
      </c>
    </row>
    <row r="261" spans="1:16" s="150" customFormat="1" ht="15.75" hidden="1" customHeight="1">
      <c r="A261" s="193" t="str">
        <f>CONCATENATE($P$225,SUM($J$226:J261))</f>
        <v>6.1</v>
      </c>
      <c r="B261" s="220" t="s">
        <v>1765</v>
      </c>
      <c r="C261" s="220"/>
      <c r="D261" s="202" t="s">
        <v>85</v>
      </c>
      <c r="E261" s="241" t="s">
        <v>1389</v>
      </c>
      <c r="F261" s="140"/>
      <c r="G261" s="230">
        <v>164.37</v>
      </c>
      <c r="H261" s="131">
        <f t="shared" si="17"/>
        <v>0</v>
      </c>
      <c r="I261" s="113"/>
      <c r="J261" s="194" t="str">
        <f t="shared" si="16"/>
        <v>-</v>
      </c>
    </row>
    <row r="262" spans="1:16" s="150" customFormat="1" ht="15.75" hidden="1" customHeight="1">
      <c r="A262" s="193" t="str">
        <f>CONCATENATE($P$225,SUM($J$226:J262))</f>
        <v>6.1</v>
      </c>
      <c r="B262" s="220" t="s">
        <v>1766</v>
      </c>
      <c r="C262" s="220"/>
      <c r="D262" s="202" t="s">
        <v>108</v>
      </c>
      <c r="E262" s="241" t="s">
        <v>1389</v>
      </c>
      <c r="F262" s="140"/>
      <c r="G262" s="230">
        <v>154.55000000000001</v>
      </c>
      <c r="H262" s="131">
        <f t="shared" si="17"/>
        <v>0</v>
      </c>
      <c r="I262" s="113"/>
      <c r="J262" s="194" t="str">
        <f t="shared" si="16"/>
        <v>-</v>
      </c>
    </row>
    <row r="263" spans="1:16" s="150" customFormat="1" ht="15.75" hidden="1" customHeight="1">
      <c r="A263" s="193" t="str">
        <f>CONCATENATE($P$225,SUM($J$226:J263))</f>
        <v>6.1</v>
      </c>
      <c r="B263" s="220" t="s">
        <v>1767</v>
      </c>
      <c r="C263" s="220"/>
      <c r="D263" s="202" t="s">
        <v>1131</v>
      </c>
      <c r="E263" s="241" t="s">
        <v>1389</v>
      </c>
      <c r="F263" s="140"/>
      <c r="G263" s="230">
        <v>46.53</v>
      </c>
      <c r="H263" s="131">
        <f t="shared" si="17"/>
        <v>0</v>
      </c>
      <c r="I263" s="113"/>
      <c r="J263" s="194" t="str">
        <f t="shared" si="16"/>
        <v>-</v>
      </c>
    </row>
    <row r="264" spans="1:16" s="150" customFormat="1" ht="30" customHeight="1">
      <c r="A264" s="311"/>
      <c r="B264" s="199"/>
      <c r="C264" s="458"/>
      <c r="D264" s="304"/>
      <c r="E264" s="305" t="s">
        <v>1262</v>
      </c>
      <c r="F264" s="306"/>
      <c r="G264" s="312"/>
      <c r="H264" s="308">
        <f>A225</f>
        <v>6</v>
      </c>
      <c r="I264" s="139">
        <f>SUM(H226:H263)</f>
        <v>2098.5100000000002</v>
      </c>
      <c r="J264" s="194">
        <f>IF(I264&gt;0.01,1,"")</f>
        <v>1</v>
      </c>
    </row>
    <row r="265" spans="1:16" s="150" customFormat="1" ht="15.75" hidden="1" customHeight="1">
      <c r="A265" s="336">
        <v>7</v>
      </c>
      <c r="B265" s="282"/>
      <c r="C265" s="461"/>
      <c r="D265" s="283" t="s">
        <v>110</v>
      </c>
      <c r="E265" s="238"/>
      <c r="F265" s="154"/>
      <c r="G265" s="233"/>
      <c r="H265" s="160"/>
      <c r="I265" s="161"/>
      <c r="J265" s="194" t="str">
        <f>J288</f>
        <v/>
      </c>
      <c r="K265" s="150">
        <f>A225</f>
        <v>6</v>
      </c>
      <c r="P265" s="150" t="str">
        <f>CONCATENATE(A265,".")</f>
        <v>7.</v>
      </c>
    </row>
    <row r="266" spans="1:16" s="150" customFormat="1" ht="15.75" hidden="1" customHeight="1">
      <c r="A266" s="336" t="str">
        <f>CONCATENATE(A265,".1")</f>
        <v>7.1</v>
      </c>
      <c r="B266" s="282"/>
      <c r="C266" s="461"/>
      <c r="D266" s="283" t="s">
        <v>111</v>
      </c>
      <c r="E266" s="238"/>
      <c r="F266" s="154"/>
      <c r="G266" s="227"/>
      <c r="H266" s="153"/>
      <c r="I266" s="155"/>
      <c r="J266" s="194" t="str">
        <f>IF(SUM(F267:F287)&gt;0.001,1,"")</f>
        <v/>
      </c>
      <c r="P266" s="150" t="str">
        <f>CONCATENATE(A266,".")</f>
        <v>7.1.</v>
      </c>
    </row>
    <row r="267" spans="1:16" s="150" customFormat="1" ht="15.75" hidden="1" customHeight="1">
      <c r="A267" s="193" t="str">
        <f>CONCATENATE($P$265,SUM($J267:J$267))</f>
        <v>7.0</v>
      </c>
      <c r="B267" s="220">
        <v>70308</v>
      </c>
      <c r="C267" s="220"/>
      <c r="D267" s="202" t="s">
        <v>1132</v>
      </c>
      <c r="E267" s="241" t="s">
        <v>1389</v>
      </c>
      <c r="F267" s="111"/>
      <c r="G267" s="230">
        <v>49.02</v>
      </c>
      <c r="H267" s="131">
        <f>F267*G267</f>
        <v>0</v>
      </c>
      <c r="I267" s="110"/>
      <c r="J267" s="194" t="str">
        <f t="shared" ref="J267:J287" si="18">IF(F267&gt;0.01,1,"-")</f>
        <v>-</v>
      </c>
    </row>
    <row r="268" spans="1:16" s="150" customFormat="1" ht="15.75" hidden="1" customHeight="1">
      <c r="A268" s="193" t="str">
        <f>CONCATENATE($P$265,SUM($J$267:J268))</f>
        <v>7.0</v>
      </c>
      <c r="B268" s="220">
        <v>70052</v>
      </c>
      <c r="C268" s="220"/>
      <c r="D268" s="202" t="s">
        <v>116</v>
      </c>
      <c r="E268" s="241" t="s">
        <v>1389</v>
      </c>
      <c r="F268" s="111"/>
      <c r="G268" s="230">
        <v>85.16</v>
      </c>
      <c r="H268" s="131">
        <f t="shared" ref="H268:H287" si="19">F268*G268</f>
        <v>0</v>
      </c>
      <c r="I268" s="110"/>
      <c r="J268" s="194" t="str">
        <f t="shared" si="18"/>
        <v>-</v>
      </c>
    </row>
    <row r="269" spans="1:16" s="150" customFormat="1" ht="15.75" hidden="1" customHeight="1">
      <c r="A269" s="193" t="str">
        <f>CONCATENATE($P$265,SUM($J$267:J269))</f>
        <v>7.0</v>
      </c>
      <c r="B269" s="220">
        <v>70051</v>
      </c>
      <c r="C269" s="220"/>
      <c r="D269" s="202" t="s">
        <v>115</v>
      </c>
      <c r="E269" s="241" t="s">
        <v>1389</v>
      </c>
      <c r="F269" s="111"/>
      <c r="G269" s="230">
        <v>92.4</v>
      </c>
      <c r="H269" s="131">
        <f t="shared" si="19"/>
        <v>0</v>
      </c>
      <c r="I269" s="110"/>
      <c r="J269" s="194" t="str">
        <f t="shared" si="18"/>
        <v>-</v>
      </c>
    </row>
    <row r="270" spans="1:16" s="150" customFormat="1" ht="15.75" hidden="1" customHeight="1">
      <c r="A270" s="193" t="str">
        <f>CONCATENATE($P$265,SUM($J$267:J270))</f>
        <v>7.0</v>
      </c>
      <c r="B270" s="220">
        <v>70053</v>
      </c>
      <c r="C270" s="220"/>
      <c r="D270" s="202" t="s">
        <v>117</v>
      </c>
      <c r="E270" s="241" t="s">
        <v>1389</v>
      </c>
      <c r="F270" s="111"/>
      <c r="G270" s="230">
        <v>57.23</v>
      </c>
      <c r="H270" s="131">
        <f t="shared" si="19"/>
        <v>0</v>
      </c>
      <c r="I270" s="110"/>
      <c r="J270" s="194" t="str">
        <f t="shared" si="18"/>
        <v>-</v>
      </c>
    </row>
    <row r="271" spans="1:16" s="150" customFormat="1" ht="15.75" hidden="1" customHeight="1">
      <c r="A271" s="193" t="str">
        <f>CONCATENATE($P$265,SUM($J$267:J271))</f>
        <v>7.0</v>
      </c>
      <c r="B271" s="220">
        <v>70054</v>
      </c>
      <c r="C271" s="220"/>
      <c r="D271" s="202" t="s">
        <v>118</v>
      </c>
      <c r="E271" s="241" t="s">
        <v>1389</v>
      </c>
      <c r="F271" s="111"/>
      <c r="G271" s="230">
        <v>53.45</v>
      </c>
      <c r="H271" s="131">
        <f t="shared" si="19"/>
        <v>0</v>
      </c>
      <c r="I271" s="110"/>
      <c r="J271" s="194" t="str">
        <f t="shared" si="18"/>
        <v>-</v>
      </c>
    </row>
    <row r="272" spans="1:16" s="150" customFormat="1" ht="15.75" hidden="1" customHeight="1">
      <c r="A272" s="193" t="str">
        <f>CONCATENATE($P$265,SUM($J$267:J272))</f>
        <v>7.0</v>
      </c>
      <c r="B272" s="220">
        <v>70736</v>
      </c>
      <c r="C272" s="220"/>
      <c r="D272" s="202" t="s">
        <v>124</v>
      </c>
      <c r="E272" s="241" t="s">
        <v>1389</v>
      </c>
      <c r="F272" s="111"/>
      <c r="G272" s="230">
        <v>93.41</v>
      </c>
      <c r="H272" s="131">
        <f t="shared" si="19"/>
        <v>0</v>
      </c>
      <c r="I272" s="110"/>
      <c r="J272" s="194" t="str">
        <f t="shared" si="18"/>
        <v>-</v>
      </c>
    </row>
    <row r="273" spans="1:10" s="150" customFormat="1" ht="15.75" hidden="1" customHeight="1">
      <c r="A273" s="193" t="str">
        <f>CONCATENATE($P$265,SUM($J$267:J273))</f>
        <v>7.0</v>
      </c>
      <c r="B273" s="220">
        <v>70735</v>
      </c>
      <c r="C273" s="220"/>
      <c r="D273" s="202" t="s">
        <v>125</v>
      </c>
      <c r="E273" s="241" t="s">
        <v>1389</v>
      </c>
      <c r="F273" s="111"/>
      <c r="G273" s="230">
        <v>91.28</v>
      </c>
      <c r="H273" s="131">
        <f t="shared" si="19"/>
        <v>0</v>
      </c>
      <c r="I273" s="110"/>
      <c r="J273" s="194" t="str">
        <f t="shared" si="18"/>
        <v>-</v>
      </c>
    </row>
    <row r="274" spans="1:10" s="150" customFormat="1" ht="15.75" hidden="1" customHeight="1">
      <c r="A274" s="193" t="str">
        <f>CONCATENATE($P$265,SUM($J$267:J274))</f>
        <v>7.0</v>
      </c>
      <c r="B274" s="220">
        <v>71360</v>
      </c>
      <c r="C274" s="220"/>
      <c r="D274" s="202" t="s">
        <v>121</v>
      </c>
      <c r="E274" s="241" t="s">
        <v>1397</v>
      </c>
      <c r="F274" s="111"/>
      <c r="G274" s="230">
        <v>20.46</v>
      </c>
      <c r="H274" s="131">
        <f t="shared" si="19"/>
        <v>0</v>
      </c>
      <c r="I274" s="110"/>
      <c r="J274" s="194" t="str">
        <f t="shared" si="18"/>
        <v>-</v>
      </c>
    </row>
    <row r="275" spans="1:10" s="195" customFormat="1" ht="15.75" hidden="1" customHeight="1">
      <c r="A275" s="296" t="str">
        <f>CONCATENATE($P$265,SUM($J$267:J275))</f>
        <v>7.0</v>
      </c>
      <c r="B275" s="309">
        <v>71361</v>
      </c>
      <c r="C275" s="309"/>
      <c r="D275" s="202" t="s">
        <v>122</v>
      </c>
      <c r="E275" s="241" t="s">
        <v>1389</v>
      </c>
      <c r="F275" s="111"/>
      <c r="G275" s="230">
        <v>223.26</v>
      </c>
      <c r="H275" s="131">
        <f t="shared" si="19"/>
        <v>0</v>
      </c>
      <c r="I275" s="132"/>
      <c r="J275" s="201" t="str">
        <f t="shared" si="18"/>
        <v>-</v>
      </c>
    </row>
    <row r="276" spans="1:10" s="150" customFormat="1" ht="15.75" hidden="1" customHeight="1">
      <c r="A276" s="193" t="str">
        <f>CONCATENATE($P$265,SUM($J$267:J276))</f>
        <v>7.0</v>
      </c>
      <c r="B276" s="220">
        <v>71362</v>
      </c>
      <c r="C276" s="220"/>
      <c r="D276" s="202" t="s">
        <v>123</v>
      </c>
      <c r="E276" s="241" t="s">
        <v>1389</v>
      </c>
      <c r="F276" s="111"/>
      <c r="G276" s="230">
        <v>234.43</v>
      </c>
      <c r="H276" s="131">
        <f t="shared" si="19"/>
        <v>0</v>
      </c>
      <c r="I276" s="110"/>
      <c r="J276" s="194" t="str">
        <f t="shared" si="18"/>
        <v>-</v>
      </c>
    </row>
    <row r="277" spans="1:10" s="150" customFormat="1" ht="15.75" hidden="1" customHeight="1">
      <c r="A277" s="193" t="str">
        <f>CONCATENATE($P$265,SUM($J$267:J277))</f>
        <v>7.0</v>
      </c>
      <c r="B277" s="220">
        <v>71495</v>
      </c>
      <c r="C277" s="220"/>
      <c r="D277" s="202" t="s">
        <v>131</v>
      </c>
      <c r="E277" s="241" t="s">
        <v>1389</v>
      </c>
      <c r="F277" s="111"/>
      <c r="G277" s="230">
        <v>244.51</v>
      </c>
      <c r="H277" s="131">
        <f t="shared" si="19"/>
        <v>0</v>
      </c>
      <c r="I277" s="110"/>
      <c r="J277" s="194" t="str">
        <f t="shared" si="18"/>
        <v>-</v>
      </c>
    </row>
    <row r="278" spans="1:10" s="150" customFormat="1" ht="15.75" hidden="1" customHeight="1">
      <c r="A278" s="193" t="str">
        <f>CONCATENATE($P$265,SUM($J$267:J278))</f>
        <v>7.0</v>
      </c>
      <c r="B278" s="220">
        <v>71492</v>
      </c>
      <c r="C278" s="220"/>
      <c r="D278" s="202" t="s">
        <v>128</v>
      </c>
      <c r="E278" s="241" t="s">
        <v>1389</v>
      </c>
      <c r="F278" s="111"/>
      <c r="G278" s="230">
        <v>204.17</v>
      </c>
      <c r="H278" s="131">
        <f t="shared" si="19"/>
        <v>0</v>
      </c>
      <c r="I278" s="110"/>
      <c r="J278" s="194" t="str">
        <f t="shared" si="18"/>
        <v>-</v>
      </c>
    </row>
    <row r="279" spans="1:10" s="150" customFormat="1" ht="15.75" hidden="1" customHeight="1">
      <c r="A279" s="193" t="str">
        <f>CONCATENATE($P$265,SUM($J$267:J279))</f>
        <v>7.0</v>
      </c>
      <c r="B279" s="220">
        <v>71493</v>
      </c>
      <c r="C279" s="220"/>
      <c r="D279" s="202" t="s">
        <v>129</v>
      </c>
      <c r="E279" s="241" t="s">
        <v>1389</v>
      </c>
      <c r="F279" s="111"/>
      <c r="G279" s="230">
        <v>216.62</v>
      </c>
      <c r="H279" s="131">
        <f t="shared" si="19"/>
        <v>0</v>
      </c>
      <c r="I279" s="110"/>
      <c r="J279" s="194" t="str">
        <f t="shared" si="18"/>
        <v>-</v>
      </c>
    </row>
    <row r="280" spans="1:10" s="150" customFormat="1" ht="15.75" hidden="1" customHeight="1">
      <c r="A280" s="193" t="str">
        <f>CONCATENATE($P$265,SUM($J$267:J280))</f>
        <v>7.0</v>
      </c>
      <c r="B280" s="220">
        <v>71494</v>
      </c>
      <c r="C280" s="220"/>
      <c r="D280" s="202" t="s">
        <v>130</v>
      </c>
      <c r="E280" s="241" t="s">
        <v>1389</v>
      </c>
      <c r="F280" s="111"/>
      <c r="G280" s="230">
        <v>227.63</v>
      </c>
      <c r="H280" s="131">
        <f t="shared" si="19"/>
        <v>0</v>
      </c>
      <c r="I280" s="110"/>
      <c r="J280" s="194" t="str">
        <f t="shared" si="18"/>
        <v>-</v>
      </c>
    </row>
    <row r="281" spans="1:10" s="150" customFormat="1" ht="15.75" hidden="1" customHeight="1">
      <c r="A281" s="193" t="str">
        <f>CONCATENATE($P$265,SUM($J$267:J281))</f>
        <v>7.0</v>
      </c>
      <c r="B281" s="220">
        <v>70827</v>
      </c>
      <c r="C281" s="220"/>
      <c r="D281" s="202" t="s">
        <v>127</v>
      </c>
      <c r="E281" s="241" t="s">
        <v>1391</v>
      </c>
      <c r="F281" s="111"/>
      <c r="G281" s="230">
        <v>57.39</v>
      </c>
      <c r="H281" s="131">
        <f t="shared" si="19"/>
        <v>0</v>
      </c>
      <c r="I281" s="110"/>
      <c r="J281" s="194" t="str">
        <f t="shared" si="18"/>
        <v>-</v>
      </c>
    </row>
    <row r="282" spans="1:10" s="150" customFormat="1" ht="15.75" hidden="1" customHeight="1">
      <c r="A282" s="193" t="str">
        <f>CONCATENATE($P$265,SUM($J$267:J282))</f>
        <v>7.0</v>
      </c>
      <c r="B282" s="220">
        <v>70614</v>
      </c>
      <c r="C282" s="220"/>
      <c r="D282" s="202" t="s">
        <v>120</v>
      </c>
      <c r="E282" s="241" t="s">
        <v>3</v>
      </c>
      <c r="F282" s="111"/>
      <c r="G282" s="230">
        <v>296</v>
      </c>
      <c r="H282" s="131">
        <f t="shared" si="19"/>
        <v>0</v>
      </c>
      <c r="I282" s="110"/>
      <c r="J282" s="194" t="str">
        <f t="shared" si="18"/>
        <v>-</v>
      </c>
    </row>
    <row r="283" spans="1:10" s="150" customFormat="1" ht="15.75" hidden="1" customHeight="1">
      <c r="A283" s="193" t="str">
        <f>CONCATENATE($P$265,SUM($J$267:J283))</f>
        <v>7.0</v>
      </c>
      <c r="B283" s="220">
        <v>70510</v>
      </c>
      <c r="C283" s="220"/>
      <c r="D283" s="202" t="s">
        <v>119</v>
      </c>
      <c r="E283" s="241" t="s">
        <v>1389</v>
      </c>
      <c r="F283" s="111"/>
      <c r="G283" s="230">
        <v>22.65</v>
      </c>
      <c r="H283" s="131">
        <f t="shared" si="19"/>
        <v>0</v>
      </c>
      <c r="I283" s="110"/>
      <c r="J283" s="194" t="str">
        <f t="shared" si="18"/>
        <v>-</v>
      </c>
    </row>
    <row r="284" spans="1:10" s="150" customFormat="1" ht="15.75" hidden="1" customHeight="1">
      <c r="A284" s="193" t="str">
        <f>CONCATENATE($P$265,SUM($J$267:J284))</f>
        <v>7.0</v>
      </c>
      <c r="B284" s="220">
        <v>70785</v>
      </c>
      <c r="C284" s="220"/>
      <c r="D284" s="202" t="s">
        <v>126</v>
      </c>
      <c r="E284" s="241" t="s">
        <v>1389</v>
      </c>
      <c r="F284" s="111"/>
      <c r="G284" s="230">
        <v>31</v>
      </c>
      <c r="H284" s="131">
        <f t="shared" si="19"/>
        <v>0</v>
      </c>
      <c r="I284" s="110"/>
      <c r="J284" s="194" t="str">
        <f t="shared" si="18"/>
        <v>-</v>
      </c>
    </row>
    <row r="285" spans="1:10" s="150" customFormat="1" ht="15.75" hidden="1" customHeight="1">
      <c r="A285" s="193" t="str">
        <f>CONCATENATE($P$265,SUM($J$267:J285))</f>
        <v>7.0</v>
      </c>
      <c r="B285" s="220">
        <v>70195</v>
      </c>
      <c r="C285" s="220"/>
      <c r="D285" s="202" t="s">
        <v>112</v>
      </c>
      <c r="E285" s="241" t="s">
        <v>3</v>
      </c>
      <c r="F285" s="111"/>
      <c r="G285" s="230">
        <v>1316.28</v>
      </c>
      <c r="H285" s="131">
        <f t="shared" si="19"/>
        <v>0</v>
      </c>
      <c r="I285" s="110"/>
      <c r="J285" s="194" t="str">
        <f t="shared" si="18"/>
        <v>-</v>
      </c>
    </row>
    <row r="286" spans="1:10" s="150" customFormat="1" ht="15.75" hidden="1" customHeight="1">
      <c r="A286" s="193" t="str">
        <f>CONCATENATE($P$265,SUM($J$267:J286))</f>
        <v>7.0</v>
      </c>
      <c r="B286" s="220">
        <v>70194</v>
      </c>
      <c r="C286" s="220"/>
      <c r="D286" s="202" t="s">
        <v>113</v>
      </c>
      <c r="E286" s="241" t="s">
        <v>3</v>
      </c>
      <c r="F286" s="111"/>
      <c r="G286" s="230">
        <v>1890.93</v>
      </c>
      <c r="H286" s="131">
        <f t="shared" si="19"/>
        <v>0</v>
      </c>
      <c r="I286" s="110"/>
      <c r="J286" s="194" t="str">
        <f t="shared" si="18"/>
        <v>-</v>
      </c>
    </row>
    <row r="287" spans="1:10" s="150" customFormat="1" ht="15.75" hidden="1" customHeight="1">
      <c r="A287" s="193" t="str">
        <f>CONCATENATE($P$265,SUM($J$267:J287))</f>
        <v>7.0</v>
      </c>
      <c r="B287" s="220">
        <v>70193</v>
      </c>
      <c r="C287" s="220"/>
      <c r="D287" s="202" t="s">
        <v>114</v>
      </c>
      <c r="E287" s="241" t="s">
        <v>3</v>
      </c>
      <c r="F287" s="111"/>
      <c r="G287" s="230">
        <v>3385.82</v>
      </c>
      <c r="H287" s="131">
        <f t="shared" si="19"/>
        <v>0</v>
      </c>
      <c r="I287" s="110"/>
      <c r="J287" s="194" t="str">
        <f t="shared" si="18"/>
        <v>-</v>
      </c>
    </row>
    <row r="288" spans="1:10" s="150" customFormat="1" ht="15.75" hidden="1" customHeight="1">
      <c r="A288" s="204"/>
      <c r="B288" s="199"/>
      <c r="C288" s="458"/>
      <c r="D288" s="304"/>
      <c r="E288" s="305" t="s">
        <v>1263</v>
      </c>
      <c r="F288" s="306"/>
      <c r="G288" s="312"/>
      <c r="H288" s="308" t="str">
        <f>A266</f>
        <v>7.1</v>
      </c>
      <c r="I288" s="337">
        <f>SUM(H267:H287)</f>
        <v>0</v>
      </c>
      <c r="J288" s="194" t="str">
        <f>IF(I288&gt;0.01,1,"")</f>
        <v/>
      </c>
    </row>
    <row r="289" spans="1:16" s="150" customFormat="1" ht="15.75" hidden="1" customHeight="1">
      <c r="A289" s="338" t="s">
        <v>1358</v>
      </c>
      <c r="B289" s="339"/>
      <c r="C289" s="463"/>
      <c r="D289" s="290" t="s">
        <v>132</v>
      </c>
      <c r="E289" s="291"/>
      <c r="F289" s="292"/>
      <c r="G289" s="293"/>
      <c r="H289" s="294"/>
      <c r="I289" s="295"/>
      <c r="J289" s="194" t="str">
        <f>J305</f>
        <v/>
      </c>
      <c r="M289" s="150" t="str">
        <f>CONCATENATE(".",SUM(J266,J289))</f>
        <v>.0</v>
      </c>
      <c r="P289" s="150" t="str">
        <f>CONCATENATE(A289,".")</f>
        <v>7.2.</v>
      </c>
    </row>
    <row r="290" spans="1:16" s="150" customFormat="1" ht="15.75" hidden="1" customHeight="1">
      <c r="A290" s="193" t="str">
        <f>CONCATENATE($P$289,SUM($J290:J$290))</f>
        <v>7.2.0</v>
      </c>
      <c r="B290" s="220" t="s">
        <v>1768</v>
      </c>
      <c r="C290" s="220"/>
      <c r="D290" s="202" t="s">
        <v>1211</v>
      </c>
      <c r="E290" s="241" t="s">
        <v>1389</v>
      </c>
      <c r="F290" s="111"/>
      <c r="G290" s="230">
        <v>47.25</v>
      </c>
      <c r="H290" s="131">
        <f>F290*G290</f>
        <v>0</v>
      </c>
      <c r="I290" s="110"/>
      <c r="J290" s="194" t="str">
        <f t="shared" ref="J290:J304" si="20">IF(F290&gt;0.01,1,"-")</f>
        <v>-</v>
      </c>
    </row>
    <row r="291" spans="1:16" s="150" customFormat="1" ht="15.75" hidden="1" customHeight="1">
      <c r="A291" s="193" t="str">
        <f>CONCATENATE($P$289,SUM($J$290:J291))</f>
        <v>7.2.0</v>
      </c>
      <c r="B291" s="220" t="s">
        <v>1769</v>
      </c>
      <c r="C291" s="220"/>
      <c r="D291" s="202" t="s">
        <v>1212</v>
      </c>
      <c r="E291" s="241" t="s">
        <v>1389</v>
      </c>
      <c r="F291" s="111"/>
      <c r="G291" s="230">
        <v>72.56</v>
      </c>
      <c r="H291" s="131">
        <f t="shared" ref="H291:H304" si="21">F291*G291</f>
        <v>0</v>
      </c>
      <c r="I291" s="110"/>
      <c r="J291" s="194" t="str">
        <f t="shared" si="20"/>
        <v>-</v>
      </c>
    </row>
    <row r="292" spans="1:16" s="150" customFormat="1" ht="15.75" hidden="1" customHeight="1">
      <c r="A292" s="193" t="str">
        <f>CONCATENATE($P$289,SUM($J$290:J292))</f>
        <v>7.2.0</v>
      </c>
      <c r="B292" s="220" t="s">
        <v>1770</v>
      </c>
      <c r="C292" s="220"/>
      <c r="D292" s="202" t="s">
        <v>1213</v>
      </c>
      <c r="E292" s="241" t="s">
        <v>1389</v>
      </c>
      <c r="F292" s="111"/>
      <c r="G292" s="230">
        <v>55.5</v>
      </c>
      <c r="H292" s="131">
        <f t="shared" si="21"/>
        <v>0</v>
      </c>
      <c r="I292" s="110"/>
      <c r="J292" s="194" t="str">
        <f t="shared" si="20"/>
        <v>-</v>
      </c>
    </row>
    <row r="293" spans="1:16" s="150" customFormat="1" ht="15.75" hidden="1" customHeight="1">
      <c r="A293" s="193" t="str">
        <f>CONCATENATE($P$289,SUM($J$290:J293))</f>
        <v>7.2.0</v>
      </c>
      <c r="B293" s="220" t="s">
        <v>1771</v>
      </c>
      <c r="C293" s="220"/>
      <c r="D293" s="202" t="s">
        <v>1214</v>
      </c>
      <c r="E293" s="241" t="s">
        <v>1389</v>
      </c>
      <c r="F293" s="111"/>
      <c r="G293" s="230">
        <v>62.39</v>
      </c>
      <c r="H293" s="131">
        <f t="shared" si="21"/>
        <v>0</v>
      </c>
      <c r="I293" s="110"/>
      <c r="J293" s="194" t="str">
        <f t="shared" si="20"/>
        <v>-</v>
      </c>
    </row>
    <row r="294" spans="1:16" s="150" customFormat="1" ht="15.75" hidden="1" customHeight="1">
      <c r="A294" s="193" t="str">
        <f>CONCATENATE($P$289,SUM($J$290:J294))</f>
        <v>7.2.0</v>
      </c>
      <c r="B294" s="220" t="s">
        <v>1772</v>
      </c>
      <c r="C294" s="220"/>
      <c r="D294" s="202" t="s">
        <v>133</v>
      </c>
      <c r="E294" s="241" t="s">
        <v>1389</v>
      </c>
      <c r="F294" s="111"/>
      <c r="G294" s="230">
        <v>50.17</v>
      </c>
      <c r="H294" s="131">
        <f t="shared" si="21"/>
        <v>0</v>
      </c>
      <c r="I294" s="110"/>
      <c r="J294" s="194" t="str">
        <f t="shared" si="20"/>
        <v>-</v>
      </c>
    </row>
    <row r="295" spans="1:16" s="195" customFormat="1" ht="15.75" hidden="1" customHeight="1">
      <c r="A295" s="193" t="str">
        <f>CONCATENATE($P$289,SUM($J$290:J295))</f>
        <v>7.2.0</v>
      </c>
      <c r="B295" s="220" t="s">
        <v>1773</v>
      </c>
      <c r="C295" s="220"/>
      <c r="D295" s="202" t="s">
        <v>1215</v>
      </c>
      <c r="E295" s="241" t="s">
        <v>1389</v>
      </c>
      <c r="F295" s="111"/>
      <c r="G295" s="230">
        <v>60.99</v>
      </c>
      <c r="H295" s="131">
        <f t="shared" si="21"/>
        <v>0</v>
      </c>
      <c r="I295" s="132"/>
      <c r="J295" s="201" t="str">
        <f t="shared" si="20"/>
        <v>-</v>
      </c>
    </row>
    <row r="296" spans="1:16" s="150" customFormat="1" ht="15.75" hidden="1" customHeight="1">
      <c r="A296" s="296" t="str">
        <f>CONCATENATE($P$289,SUM($J$290:J296))</f>
        <v>7.2.0</v>
      </c>
      <c r="B296" s="220" t="s">
        <v>1774</v>
      </c>
      <c r="C296" s="220"/>
      <c r="D296" s="202" t="s">
        <v>1216</v>
      </c>
      <c r="E296" s="241" t="s">
        <v>1389</v>
      </c>
      <c r="F296" s="111"/>
      <c r="G296" s="310">
        <v>45.35</v>
      </c>
      <c r="H296" s="131">
        <f t="shared" si="21"/>
        <v>0</v>
      </c>
      <c r="I296" s="132"/>
      <c r="J296" s="194" t="str">
        <f t="shared" si="20"/>
        <v>-</v>
      </c>
    </row>
    <row r="297" spans="1:16" s="150" customFormat="1" ht="15.75" hidden="1" customHeight="1">
      <c r="A297" s="193" t="str">
        <f>CONCATENATE($P$289,SUM($J$290:J297))</f>
        <v>7.2.0</v>
      </c>
      <c r="B297" s="220" t="s">
        <v>1775</v>
      </c>
      <c r="C297" s="220"/>
      <c r="D297" s="202" t="s">
        <v>1217</v>
      </c>
      <c r="E297" s="241" t="s">
        <v>1389</v>
      </c>
      <c r="F297" s="111"/>
      <c r="G297" s="230">
        <v>35.03</v>
      </c>
      <c r="H297" s="131">
        <f t="shared" si="21"/>
        <v>0</v>
      </c>
      <c r="I297" s="110"/>
      <c r="J297" s="194" t="str">
        <f t="shared" si="20"/>
        <v>-</v>
      </c>
    </row>
    <row r="298" spans="1:16" s="150" customFormat="1" ht="15.75" hidden="1" customHeight="1">
      <c r="A298" s="193" t="str">
        <f>CONCATENATE($P$289,SUM($J$290:J298))</f>
        <v>7.2.0</v>
      </c>
      <c r="B298" s="220" t="s">
        <v>1776</v>
      </c>
      <c r="C298" s="220"/>
      <c r="D298" s="202" t="s">
        <v>1218</v>
      </c>
      <c r="E298" s="241" t="s">
        <v>1389</v>
      </c>
      <c r="F298" s="111"/>
      <c r="G298" s="230">
        <v>87.18</v>
      </c>
      <c r="H298" s="131">
        <f t="shared" si="21"/>
        <v>0</v>
      </c>
      <c r="I298" s="110"/>
      <c r="J298" s="194" t="str">
        <f t="shared" si="20"/>
        <v>-</v>
      </c>
    </row>
    <row r="299" spans="1:16" s="150" customFormat="1" ht="15.75" hidden="1" customHeight="1">
      <c r="A299" s="193" t="str">
        <f>CONCATENATE($P$289,SUM($J$290:J299))</f>
        <v>7.2.0</v>
      </c>
      <c r="B299" s="220" t="s">
        <v>1777</v>
      </c>
      <c r="C299" s="220"/>
      <c r="D299" s="202" t="s">
        <v>1219</v>
      </c>
      <c r="E299" s="241" t="s">
        <v>1389</v>
      </c>
      <c r="F299" s="111"/>
      <c r="G299" s="230">
        <v>69.05</v>
      </c>
      <c r="H299" s="131">
        <f t="shared" si="21"/>
        <v>0</v>
      </c>
      <c r="I299" s="110"/>
      <c r="J299" s="194" t="str">
        <f t="shared" si="20"/>
        <v>-</v>
      </c>
    </row>
    <row r="300" spans="1:16" s="150" customFormat="1" ht="15.75" hidden="1" customHeight="1">
      <c r="A300" s="193" t="str">
        <f>CONCATENATE($P$289,SUM($J$290:J300))</f>
        <v>7.2.0</v>
      </c>
      <c r="B300" s="220" t="s">
        <v>1778</v>
      </c>
      <c r="C300" s="220"/>
      <c r="D300" s="202" t="s">
        <v>1220</v>
      </c>
      <c r="E300" s="241" t="s">
        <v>1389</v>
      </c>
      <c r="F300" s="111"/>
      <c r="G300" s="230">
        <v>77.44</v>
      </c>
      <c r="H300" s="131">
        <f t="shared" si="21"/>
        <v>0</v>
      </c>
      <c r="I300" s="110"/>
      <c r="J300" s="194" t="str">
        <f t="shared" si="20"/>
        <v>-</v>
      </c>
    </row>
    <row r="301" spans="1:16" s="150" customFormat="1" ht="15.75" hidden="1" customHeight="1">
      <c r="A301" s="193" t="str">
        <f>CONCATENATE($P$289,SUM($J$290:J301))</f>
        <v>7.2.0</v>
      </c>
      <c r="B301" s="220" t="s">
        <v>1779</v>
      </c>
      <c r="C301" s="220"/>
      <c r="D301" s="202" t="s">
        <v>1133</v>
      </c>
      <c r="E301" s="241" t="s">
        <v>1389</v>
      </c>
      <c r="F301" s="111"/>
      <c r="G301" s="230">
        <v>375.1</v>
      </c>
      <c r="H301" s="131">
        <f t="shared" si="21"/>
        <v>0</v>
      </c>
      <c r="I301" s="110"/>
      <c r="J301" s="194" t="str">
        <f t="shared" si="20"/>
        <v>-</v>
      </c>
    </row>
    <row r="302" spans="1:16" s="150" customFormat="1" ht="15.75" hidden="1" customHeight="1">
      <c r="A302" s="193" t="str">
        <f>CONCATENATE($P$289,SUM($J$290:J302))</f>
        <v>7.2.0</v>
      </c>
      <c r="B302" s="220" t="s">
        <v>1780</v>
      </c>
      <c r="C302" s="220"/>
      <c r="D302" s="202" t="s">
        <v>1134</v>
      </c>
      <c r="E302" s="241" t="s">
        <v>1389</v>
      </c>
      <c r="F302" s="111"/>
      <c r="G302" s="230">
        <v>338.8</v>
      </c>
      <c r="H302" s="131">
        <f t="shared" si="21"/>
        <v>0</v>
      </c>
      <c r="I302" s="110"/>
      <c r="J302" s="194" t="str">
        <f t="shared" si="20"/>
        <v>-</v>
      </c>
    </row>
    <row r="303" spans="1:16" s="150" customFormat="1" ht="15.75" hidden="1" customHeight="1">
      <c r="A303" s="193" t="str">
        <f>CONCATENATE($P$289,SUM($J$290:J303))</f>
        <v>7.2.0</v>
      </c>
      <c r="B303" s="220" t="s">
        <v>1781</v>
      </c>
      <c r="C303" s="220"/>
      <c r="D303" s="202" t="s">
        <v>1400</v>
      </c>
      <c r="E303" s="241" t="s">
        <v>1389</v>
      </c>
      <c r="F303" s="111"/>
      <c r="G303" s="230">
        <v>120.24</v>
      </c>
      <c r="H303" s="131">
        <f t="shared" si="21"/>
        <v>0</v>
      </c>
      <c r="I303" s="110"/>
      <c r="J303" s="194" t="str">
        <f t="shared" si="20"/>
        <v>-</v>
      </c>
    </row>
    <row r="304" spans="1:16" s="150" customFormat="1" ht="15.75" hidden="1" customHeight="1">
      <c r="A304" s="193" t="str">
        <f>CONCATENATE($P$289,SUM($J$290:J304))</f>
        <v>7.2.0</v>
      </c>
      <c r="B304" s="220" t="s">
        <v>1782</v>
      </c>
      <c r="C304" s="220"/>
      <c r="D304" s="202" t="s">
        <v>1401</v>
      </c>
      <c r="E304" s="241" t="s">
        <v>1389</v>
      </c>
      <c r="F304" s="111"/>
      <c r="G304" s="230">
        <v>151.24</v>
      </c>
      <c r="H304" s="131">
        <f t="shared" si="21"/>
        <v>0</v>
      </c>
      <c r="I304" s="110"/>
      <c r="J304" s="194" t="str">
        <f t="shared" si="20"/>
        <v>-</v>
      </c>
    </row>
    <row r="305" spans="1:16" s="150" customFormat="1" ht="15.75" hidden="1" customHeight="1">
      <c r="A305" s="204"/>
      <c r="B305" s="199"/>
      <c r="C305" s="458"/>
      <c r="D305" s="304"/>
      <c r="E305" s="305" t="s">
        <v>1263</v>
      </c>
      <c r="F305" s="306"/>
      <c r="G305" s="312"/>
      <c r="H305" s="308" t="str">
        <f>A289</f>
        <v>7.2</v>
      </c>
      <c r="I305" s="337">
        <f>SUM(H290:H304)</f>
        <v>0</v>
      </c>
      <c r="J305" s="194" t="str">
        <f>IF(I305&gt;0.01,1,"")</f>
        <v/>
      </c>
    </row>
    <row r="306" spans="1:16" s="150" customFormat="1" ht="15.75" hidden="1" customHeight="1">
      <c r="A306" s="188" t="s">
        <v>1359</v>
      </c>
      <c r="B306" s="151"/>
      <c r="C306" s="462"/>
      <c r="D306" s="152" t="s">
        <v>134</v>
      </c>
      <c r="E306" s="238"/>
      <c r="F306" s="154"/>
      <c r="G306" s="227"/>
      <c r="H306" s="153"/>
      <c r="I306" s="155"/>
      <c r="J306" s="194" t="str">
        <f>J317</f>
        <v/>
      </c>
      <c r="M306" s="150" t="str">
        <f>CONCATENATE(".",SUM(J266,J289,J306))</f>
        <v>.0</v>
      </c>
      <c r="P306" s="150" t="str">
        <f>CONCATENATE(A306,".")</f>
        <v>7.3.</v>
      </c>
    </row>
    <row r="307" spans="1:16" s="150" customFormat="1" ht="15.75" hidden="1" customHeight="1">
      <c r="A307" s="193" t="str">
        <f>CONCATENATE($P$306,SUM($J307:J$307))</f>
        <v>7.3.0</v>
      </c>
      <c r="B307" s="220">
        <v>70277</v>
      </c>
      <c r="C307" s="220"/>
      <c r="D307" s="202" t="s">
        <v>139</v>
      </c>
      <c r="E307" s="241" t="s">
        <v>1391</v>
      </c>
      <c r="F307" s="111"/>
      <c r="G307" s="230">
        <v>72.09</v>
      </c>
      <c r="H307" s="131">
        <f>F307*G307</f>
        <v>0</v>
      </c>
      <c r="I307" s="110"/>
      <c r="J307" s="194" t="str">
        <f t="shared" ref="J307:J316" si="22">IF(F307&gt;0.01,1,"-")</f>
        <v>-</v>
      </c>
    </row>
    <row r="308" spans="1:16" s="150" customFormat="1" ht="15.75" hidden="1" customHeight="1">
      <c r="A308" s="193" t="str">
        <f>CONCATENATE($P$306,SUM($J$307:J308))</f>
        <v>7.3.0</v>
      </c>
      <c r="B308" s="220">
        <v>70316</v>
      </c>
      <c r="C308" s="220"/>
      <c r="D308" s="202" t="s">
        <v>140</v>
      </c>
      <c r="E308" s="241" t="s">
        <v>1391</v>
      </c>
      <c r="F308" s="111"/>
      <c r="G308" s="230">
        <v>66.55</v>
      </c>
      <c r="H308" s="131">
        <f t="shared" ref="H308:H316" si="23">F308*G308</f>
        <v>0</v>
      </c>
      <c r="I308" s="110"/>
      <c r="J308" s="194" t="str">
        <f t="shared" si="22"/>
        <v>-</v>
      </c>
    </row>
    <row r="309" spans="1:16" s="195" customFormat="1" ht="15.75" hidden="1" customHeight="1">
      <c r="A309" s="193" t="str">
        <f>CONCATENATE($P$306,SUM($J$307:J309))</f>
        <v>7.3.0</v>
      </c>
      <c r="B309" s="220">
        <v>70031</v>
      </c>
      <c r="C309" s="220"/>
      <c r="D309" s="202" t="s">
        <v>138</v>
      </c>
      <c r="E309" s="241" t="s">
        <v>1391</v>
      </c>
      <c r="F309" s="111"/>
      <c r="G309" s="230">
        <v>55.53</v>
      </c>
      <c r="H309" s="131">
        <f t="shared" si="23"/>
        <v>0</v>
      </c>
      <c r="I309" s="132"/>
      <c r="J309" s="201" t="str">
        <f t="shared" si="22"/>
        <v>-</v>
      </c>
    </row>
    <row r="310" spans="1:16" s="150" customFormat="1" ht="15.75" hidden="1" customHeight="1">
      <c r="A310" s="193" t="str">
        <f>CONCATENATE($P$306,SUM($J$307:J310))</f>
        <v>7.3.0</v>
      </c>
      <c r="B310" s="220">
        <v>70712</v>
      </c>
      <c r="C310" s="220"/>
      <c r="D310" s="202" t="s">
        <v>142</v>
      </c>
      <c r="E310" s="241" t="s">
        <v>1391</v>
      </c>
      <c r="F310" s="111"/>
      <c r="G310" s="230">
        <v>33.520000000000003</v>
      </c>
      <c r="H310" s="131">
        <f t="shared" si="23"/>
        <v>0</v>
      </c>
      <c r="I310" s="110"/>
      <c r="J310" s="194" t="str">
        <f t="shared" si="22"/>
        <v>-</v>
      </c>
    </row>
    <row r="311" spans="1:16" s="150" customFormat="1" ht="15.75" hidden="1" customHeight="1">
      <c r="A311" s="193" t="str">
        <f>CONCATENATE($P$306,SUM($J$307:J311))</f>
        <v>7.3.0</v>
      </c>
      <c r="B311" s="220">
        <v>70287</v>
      </c>
      <c r="C311" s="220"/>
      <c r="D311" s="202" t="s">
        <v>135</v>
      </c>
      <c r="E311" s="241" t="s">
        <v>1391</v>
      </c>
      <c r="F311" s="111"/>
      <c r="G311" s="230">
        <v>17.559999999999999</v>
      </c>
      <c r="H311" s="131">
        <f t="shared" si="23"/>
        <v>0</v>
      </c>
      <c r="I311" s="110"/>
      <c r="J311" s="194" t="str">
        <f t="shared" si="22"/>
        <v>-</v>
      </c>
    </row>
    <row r="312" spans="1:16" s="150" customFormat="1" ht="15.75" hidden="1" customHeight="1">
      <c r="A312" s="193" t="str">
        <f>CONCATENATE($P$306,SUM($J$307:J312))</f>
        <v>7.3.0</v>
      </c>
      <c r="B312" s="220">
        <v>71466</v>
      </c>
      <c r="C312" s="220"/>
      <c r="D312" s="202" t="s">
        <v>143</v>
      </c>
      <c r="E312" s="241" t="s">
        <v>1391</v>
      </c>
      <c r="F312" s="111"/>
      <c r="G312" s="230">
        <v>35.549999999999997</v>
      </c>
      <c r="H312" s="131">
        <f t="shared" si="23"/>
        <v>0</v>
      </c>
      <c r="I312" s="110"/>
      <c r="J312" s="194" t="str">
        <f t="shared" si="22"/>
        <v>-</v>
      </c>
    </row>
    <row r="313" spans="1:16" s="195" customFormat="1" ht="15.75" hidden="1" customHeight="1">
      <c r="A313" s="193" t="str">
        <f>CONCATENATE($P$306,SUM($J$307:J313))</f>
        <v>7.3.0</v>
      </c>
      <c r="B313" s="220">
        <v>70029</v>
      </c>
      <c r="C313" s="220"/>
      <c r="D313" s="202" t="s">
        <v>136</v>
      </c>
      <c r="E313" s="241" t="s">
        <v>1391</v>
      </c>
      <c r="F313" s="111"/>
      <c r="G313" s="230">
        <v>66.150000000000006</v>
      </c>
      <c r="H313" s="131">
        <f t="shared" si="23"/>
        <v>0</v>
      </c>
      <c r="I313" s="132"/>
      <c r="J313" s="201" t="str">
        <f t="shared" si="22"/>
        <v>-</v>
      </c>
    </row>
    <row r="314" spans="1:16" s="150" customFormat="1" ht="15.75" hidden="1" customHeight="1">
      <c r="A314" s="193" t="str">
        <f>CONCATENATE($P$306,SUM($J$307:J314))</f>
        <v>7.3.0</v>
      </c>
      <c r="B314" s="220">
        <v>70059</v>
      </c>
      <c r="C314" s="220"/>
      <c r="D314" s="202" t="s">
        <v>137</v>
      </c>
      <c r="E314" s="241" t="s">
        <v>1391</v>
      </c>
      <c r="F314" s="111"/>
      <c r="G314" s="230">
        <v>17.010000000000002</v>
      </c>
      <c r="H314" s="131">
        <f t="shared" si="23"/>
        <v>0</v>
      </c>
      <c r="I314" s="110"/>
      <c r="J314" s="194" t="str">
        <f t="shared" si="22"/>
        <v>-</v>
      </c>
    </row>
    <row r="315" spans="1:16" s="150" customFormat="1" ht="15.75" hidden="1" customHeight="1">
      <c r="A315" s="193" t="str">
        <f>CONCATENATE($P$306,SUM($J$307:J315))</f>
        <v>7.3.0</v>
      </c>
      <c r="B315" s="220">
        <v>70241</v>
      </c>
      <c r="C315" s="220"/>
      <c r="D315" s="202" t="s">
        <v>1135</v>
      </c>
      <c r="E315" s="241" t="s">
        <v>1391</v>
      </c>
      <c r="F315" s="111"/>
      <c r="G315" s="230">
        <v>11.11</v>
      </c>
      <c r="H315" s="131">
        <f t="shared" si="23"/>
        <v>0</v>
      </c>
      <c r="I315" s="110"/>
      <c r="J315" s="194" t="str">
        <f t="shared" si="22"/>
        <v>-</v>
      </c>
    </row>
    <row r="316" spans="1:16" s="150" customFormat="1" ht="15.75" hidden="1" customHeight="1">
      <c r="A316" s="193" t="str">
        <f>CONCATENATE($P$306,SUM($J$307:J316))</f>
        <v>7.3.0</v>
      </c>
      <c r="B316" s="220">
        <v>70294</v>
      </c>
      <c r="C316" s="220"/>
      <c r="D316" s="202" t="s">
        <v>141</v>
      </c>
      <c r="E316" s="241" t="s">
        <v>1391</v>
      </c>
      <c r="F316" s="111"/>
      <c r="G316" s="230">
        <v>50.62</v>
      </c>
      <c r="H316" s="131">
        <f t="shared" si="23"/>
        <v>0</v>
      </c>
      <c r="I316" s="110"/>
      <c r="J316" s="194" t="str">
        <f t="shared" si="22"/>
        <v>-</v>
      </c>
    </row>
    <row r="317" spans="1:16" s="150" customFormat="1" ht="15.75" hidden="1" customHeight="1">
      <c r="A317" s="204"/>
      <c r="B317" s="199"/>
      <c r="C317" s="458"/>
      <c r="D317" s="200"/>
      <c r="E317" s="46" t="s">
        <v>1263</v>
      </c>
      <c r="F317" s="156"/>
      <c r="G317" s="232"/>
      <c r="H317" s="157" t="str">
        <f>A306</f>
        <v>7.3</v>
      </c>
      <c r="I317" s="186">
        <f>SUM(H307:H316)</f>
        <v>0</v>
      </c>
      <c r="J317" s="194" t="str">
        <f>IF(I317&gt;0.01,1,"")</f>
        <v/>
      </c>
    </row>
    <row r="318" spans="1:16" s="150" customFormat="1" ht="15.75" hidden="1" customHeight="1">
      <c r="A318" s="204"/>
      <c r="B318" s="199"/>
      <c r="C318" s="458"/>
      <c r="D318" s="304"/>
      <c r="E318" s="305" t="s">
        <v>1262</v>
      </c>
      <c r="F318" s="306"/>
      <c r="G318" s="312"/>
      <c r="H318" s="308">
        <f>A265</f>
        <v>7</v>
      </c>
      <c r="I318" s="337">
        <f>I288+I305+I317</f>
        <v>0</v>
      </c>
      <c r="J318" s="194" t="str">
        <f>IF(I318&gt;0.01,1,"")</f>
        <v/>
      </c>
    </row>
    <row r="319" spans="1:16" s="150" customFormat="1" ht="15.75" hidden="1" customHeight="1">
      <c r="A319" s="187">
        <v>8</v>
      </c>
      <c r="B319" s="151"/>
      <c r="C319" s="462"/>
      <c r="D319" s="152" t="s">
        <v>144</v>
      </c>
      <c r="E319" s="238"/>
      <c r="F319" s="154"/>
      <c r="G319" s="227"/>
      <c r="H319" s="153"/>
      <c r="I319" s="155"/>
      <c r="J319" s="194" t="str">
        <f>J337</f>
        <v/>
      </c>
      <c r="K319" s="150">
        <f>A265</f>
        <v>7</v>
      </c>
      <c r="P319" s="150" t="str">
        <f>CONCATENATE(A319,".")</f>
        <v>8.</v>
      </c>
    </row>
    <row r="320" spans="1:16" s="150" customFormat="1" ht="15.75" hidden="1" customHeight="1">
      <c r="A320" s="193" t="str">
        <f>CONCATENATE($P$319,SUM($J320:J$320))</f>
        <v>8.0</v>
      </c>
      <c r="B320" s="220">
        <v>80676</v>
      </c>
      <c r="C320" s="220"/>
      <c r="D320" s="202" t="s">
        <v>153</v>
      </c>
      <c r="E320" s="241" t="s">
        <v>1389</v>
      </c>
      <c r="F320" s="111"/>
      <c r="G320" s="230">
        <v>25.33</v>
      </c>
      <c r="H320" s="131">
        <f>F320*G320</f>
        <v>0</v>
      </c>
      <c r="I320" s="110"/>
      <c r="J320" s="194" t="str">
        <f t="shared" ref="J320:J336" si="24">IF(F320&gt;0.01,1,"-")</f>
        <v>-</v>
      </c>
    </row>
    <row r="321" spans="1:10" s="150" customFormat="1" ht="15.75" hidden="1" customHeight="1">
      <c r="A321" s="193" t="str">
        <f>CONCATENATE($P$319,SUM($J$320:J321))</f>
        <v>8.0</v>
      </c>
      <c r="B321" s="220">
        <v>80314</v>
      </c>
      <c r="C321" s="220"/>
      <c r="D321" s="202" t="s">
        <v>150</v>
      </c>
      <c r="E321" s="241" t="s">
        <v>1389</v>
      </c>
      <c r="F321" s="111"/>
      <c r="G321" s="230">
        <v>29.26</v>
      </c>
      <c r="H321" s="131">
        <f t="shared" ref="H321:H336" si="25">F321*G321</f>
        <v>0</v>
      </c>
      <c r="I321" s="110"/>
      <c r="J321" s="194" t="str">
        <f t="shared" si="24"/>
        <v>-</v>
      </c>
    </row>
    <row r="322" spans="1:10" s="150" customFormat="1" ht="15.75" hidden="1" customHeight="1">
      <c r="A322" s="193" t="str">
        <f>CONCATENATE($P$319,SUM($J$320:J322))</f>
        <v>8.0</v>
      </c>
      <c r="B322" s="220">
        <v>80678</v>
      </c>
      <c r="C322" s="220"/>
      <c r="D322" s="202" t="s">
        <v>1402</v>
      </c>
      <c r="E322" s="241" t="s">
        <v>1389</v>
      </c>
      <c r="F322" s="111"/>
      <c r="G322" s="230">
        <v>56.47</v>
      </c>
      <c r="H322" s="131">
        <f t="shared" si="25"/>
        <v>0</v>
      </c>
      <c r="I322" s="110"/>
      <c r="J322" s="194" t="str">
        <f t="shared" si="24"/>
        <v>-</v>
      </c>
    </row>
    <row r="323" spans="1:10" s="150" customFormat="1" ht="15.75" hidden="1" customHeight="1">
      <c r="A323" s="193" t="str">
        <f>CONCATENATE($P$319,SUM($J$320:J323))</f>
        <v>8.0</v>
      </c>
      <c r="B323" s="220">
        <v>80028</v>
      </c>
      <c r="C323" s="220"/>
      <c r="D323" s="202" t="s">
        <v>152</v>
      </c>
      <c r="E323" s="241" t="s">
        <v>1389</v>
      </c>
      <c r="F323" s="111"/>
      <c r="G323" s="230">
        <v>7.43</v>
      </c>
      <c r="H323" s="131">
        <f t="shared" si="25"/>
        <v>0</v>
      </c>
      <c r="I323" s="110"/>
      <c r="J323" s="194" t="str">
        <f t="shared" si="24"/>
        <v>-</v>
      </c>
    </row>
    <row r="324" spans="1:10" s="150" customFormat="1" ht="15.75" hidden="1" customHeight="1">
      <c r="A324" s="193" t="str">
        <f>CONCATENATE($P$319,SUM($J$320:J324))</f>
        <v>8.0</v>
      </c>
      <c r="B324" s="220">
        <v>80152</v>
      </c>
      <c r="C324" s="220"/>
      <c r="D324" s="202" t="s">
        <v>149</v>
      </c>
      <c r="E324" s="241" t="s">
        <v>1389</v>
      </c>
      <c r="F324" s="111"/>
      <c r="G324" s="230">
        <v>69.599999999999994</v>
      </c>
      <c r="H324" s="131">
        <f t="shared" si="25"/>
        <v>0</v>
      </c>
      <c r="I324" s="110"/>
      <c r="J324" s="194" t="str">
        <f t="shared" si="24"/>
        <v>-</v>
      </c>
    </row>
    <row r="325" spans="1:10" s="150" customFormat="1" ht="15.75" hidden="1" customHeight="1">
      <c r="A325" s="193" t="str">
        <f>CONCATENATE($P$319,SUM($J$320:J325))</f>
        <v>8.0</v>
      </c>
      <c r="B325" s="220">
        <v>80151</v>
      </c>
      <c r="C325" s="220"/>
      <c r="D325" s="202" t="s">
        <v>146</v>
      </c>
      <c r="E325" s="241" t="s">
        <v>1389</v>
      </c>
      <c r="F325" s="111"/>
      <c r="G325" s="230">
        <v>113.45</v>
      </c>
      <c r="H325" s="131">
        <f t="shared" si="25"/>
        <v>0</v>
      </c>
      <c r="I325" s="110"/>
      <c r="J325" s="194" t="str">
        <f t="shared" si="24"/>
        <v>-</v>
      </c>
    </row>
    <row r="326" spans="1:10" s="150" customFormat="1" ht="15.75" hidden="1" customHeight="1">
      <c r="A326" s="193" t="str">
        <f>CONCATENATE($P$319,SUM($J$320:J326))</f>
        <v>8.0</v>
      </c>
      <c r="B326" s="220">
        <v>80272</v>
      </c>
      <c r="C326" s="220"/>
      <c r="D326" s="202" t="s">
        <v>148</v>
      </c>
      <c r="E326" s="241" t="s">
        <v>1389</v>
      </c>
      <c r="F326" s="111"/>
      <c r="G326" s="230">
        <v>84.15</v>
      </c>
      <c r="H326" s="131">
        <f t="shared" si="25"/>
        <v>0</v>
      </c>
      <c r="I326" s="110"/>
      <c r="J326" s="194" t="str">
        <f t="shared" si="24"/>
        <v>-</v>
      </c>
    </row>
    <row r="327" spans="1:10" s="150" customFormat="1" ht="15.75" hidden="1" customHeight="1">
      <c r="A327" s="193" t="str">
        <f>CONCATENATE($P$319,SUM($J$320:J327))</f>
        <v>8.0</v>
      </c>
      <c r="B327" s="220">
        <v>80293</v>
      </c>
      <c r="C327" s="220"/>
      <c r="D327" s="202" t="s">
        <v>1136</v>
      </c>
      <c r="E327" s="241" t="s">
        <v>1389</v>
      </c>
      <c r="F327" s="111"/>
      <c r="G327" s="230">
        <v>61.26</v>
      </c>
      <c r="H327" s="131">
        <f t="shared" si="25"/>
        <v>0</v>
      </c>
      <c r="I327" s="110"/>
      <c r="J327" s="194" t="str">
        <f t="shared" si="24"/>
        <v>-</v>
      </c>
    </row>
    <row r="328" spans="1:10" s="195" customFormat="1" ht="15.75" hidden="1" customHeight="1">
      <c r="A328" s="193" t="str">
        <f>CONCATENATE($P$319,SUM($J$320:J328))</f>
        <v>8.0</v>
      </c>
      <c r="B328" s="220">
        <v>80153</v>
      </c>
      <c r="C328" s="220"/>
      <c r="D328" s="202" t="s">
        <v>147</v>
      </c>
      <c r="E328" s="241" t="s">
        <v>1389</v>
      </c>
      <c r="F328" s="111"/>
      <c r="G328" s="230">
        <v>22.51</v>
      </c>
      <c r="H328" s="131">
        <f t="shared" si="25"/>
        <v>0</v>
      </c>
      <c r="I328" s="132"/>
      <c r="J328" s="201" t="str">
        <f t="shared" si="24"/>
        <v>-</v>
      </c>
    </row>
    <row r="329" spans="1:10" s="195" customFormat="1" ht="15.75" hidden="1" customHeight="1">
      <c r="A329" s="193" t="str">
        <f>CONCATENATE($P$319,SUM($J$320:J329))</f>
        <v>8.0</v>
      </c>
      <c r="B329" s="220">
        <v>80300</v>
      </c>
      <c r="C329" s="220"/>
      <c r="D329" s="202" t="s">
        <v>145</v>
      </c>
      <c r="E329" s="241" t="s">
        <v>1389</v>
      </c>
      <c r="F329" s="111"/>
      <c r="G329" s="230">
        <v>5.67</v>
      </c>
      <c r="H329" s="131">
        <f t="shared" si="25"/>
        <v>0</v>
      </c>
      <c r="I329" s="132"/>
      <c r="J329" s="201" t="str">
        <f t="shared" si="24"/>
        <v>-</v>
      </c>
    </row>
    <row r="330" spans="1:10" s="150" customFormat="1" ht="15.75" hidden="1" customHeight="1">
      <c r="A330" s="193" t="str">
        <f>CONCATENATE($P$319,SUM($J$320:J330))</f>
        <v>8.0</v>
      </c>
      <c r="B330" s="220">
        <v>81365</v>
      </c>
      <c r="C330" s="220"/>
      <c r="D330" s="202" t="s">
        <v>157</v>
      </c>
      <c r="E330" s="241" t="s">
        <v>1391</v>
      </c>
      <c r="F330" s="111"/>
      <c r="G330" s="230">
        <v>47.59</v>
      </c>
      <c r="H330" s="131">
        <f t="shared" si="25"/>
        <v>0</v>
      </c>
      <c r="I330" s="110"/>
      <c r="J330" s="194" t="str">
        <f t="shared" si="24"/>
        <v>-</v>
      </c>
    </row>
    <row r="331" spans="1:10" s="150" customFormat="1" ht="15.75" hidden="1" customHeight="1">
      <c r="A331" s="193" t="str">
        <f>CONCATENATE($P$319,SUM($J$320:J331))</f>
        <v>8.0</v>
      </c>
      <c r="B331" s="220">
        <v>81366</v>
      </c>
      <c r="C331" s="220"/>
      <c r="D331" s="202" t="s">
        <v>158</v>
      </c>
      <c r="E331" s="241" t="s">
        <v>1391</v>
      </c>
      <c r="F331" s="111"/>
      <c r="G331" s="230">
        <v>52.89</v>
      </c>
      <c r="H331" s="131">
        <f t="shared" si="25"/>
        <v>0</v>
      </c>
      <c r="I331" s="110"/>
      <c r="J331" s="194" t="str">
        <f t="shared" si="24"/>
        <v>-</v>
      </c>
    </row>
    <row r="332" spans="1:10" s="150" customFormat="1" ht="15.75" hidden="1" customHeight="1">
      <c r="A332" s="193" t="str">
        <f>CONCATENATE($P$319,SUM($J$320:J332))</f>
        <v>8.0</v>
      </c>
      <c r="B332" s="220">
        <v>80702</v>
      </c>
      <c r="C332" s="220"/>
      <c r="D332" s="202" t="s">
        <v>154</v>
      </c>
      <c r="E332" s="241" t="s">
        <v>1389</v>
      </c>
      <c r="F332" s="111"/>
      <c r="G332" s="230">
        <v>78.42</v>
      </c>
      <c r="H332" s="131">
        <f t="shared" si="25"/>
        <v>0</v>
      </c>
      <c r="I332" s="110"/>
      <c r="J332" s="194" t="str">
        <f t="shared" si="24"/>
        <v>-</v>
      </c>
    </row>
    <row r="333" spans="1:10" s="150" customFormat="1" ht="15.75" hidden="1" customHeight="1">
      <c r="A333" s="193" t="str">
        <f>CONCATENATE($P$319,SUM($J$320:J333))</f>
        <v>8.0</v>
      </c>
      <c r="B333" s="220">
        <v>80704</v>
      </c>
      <c r="C333" s="220"/>
      <c r="D333" s="202" t="s">
        <v>156</v>
      </c>
      <c r="E333" s="241" t="s">
        <v>1389</v>
      </c>
      <c r="F333" s="111"/>
      <c r="G333" s="230">
        <v>68.040000000000006</v>
      </c>
      <c r="H333" s="131">
        <f t="shared" si="25"/>
        <v>0</v>
      </c>
      <c r="I333" s="110"/>
      <c r="J333" s="194" t="str">
        <f t="shared" si="24"/>
        <v>-</v>
      </c>
    </row>
    <row r="334" spans="1:10" s="150" customFormat="1" ht="15.75" hidden="1" customHeight="1">
      <c r="A334" s="193" t="str">
        <f>CONCATENATE($P$319,SUM($J$320:J334))</f>
        <v>8.0</v>
      </c>
      <c r="B334" s="220">
        <v>80703</v>
      </c>
      <c r="C334" s="220"/>
      <c r="D334" s="202" t="s">
        <v>155</v>
      </c>
      <c r="E334" s="241" t="s">
        <v>1389</v>
      </c>
      <c r="F334" s="111"/>
      <c r="G334" s="230">
        <v>75.540000000000006</v>
      </c>
      <c r="H334" s="131">
        <f t="shared" si="25"/>
        <v>0</v>
      </c>
      <c r="I334" s="110"/>
      <c r="J334" s="194" t="str">
        <f t="shared" si="24"/>
        <v>-</v>
      </c>
    </row>
    <row r="335" spans="1:10" s="150" customFormat="1" ht="15.75" hidden="1" customHeight="1">
      <c r="A335" s="193" t="str">
        <f>CONCATENATE($P$319,SUM($J$320:J335))</f>
        <v>8.0</v>
      </c>
      <c r="B335" s="220">
        <v>80783</v>
      </c>
      <c r="C335" s="220"/>
      <c r="D335" s="202" t="s">
        <v>1403</v>
      </c>
      <c r="E335" s="241" t="s">
        <v>1389</v>
      </c>
      <c r="F335" s="111"/>
      <c r="G335" s="230">
        <v>22.29</v>
      </c>
      <c r="H335" s="131">
        <f t="shared" si="25"/>
        <v>0</v>
      </c>
      <c r="I335" s="110"/>
      <c r="J335" s="194" t="str">
        <f t="shared" si="24"/>
        <v>-</v>
      </c>
    </row>
    <row r="336" spans="1:10" s="150" customFormat="1" ht="15.75" hidden="1" customHeight="1">
      <c r="A336" s="193" t="str">
        <f>CONCATENATE($P$319,SUM($J$320:J336))</f>
        <v>8.0</v>
      </c>
      <c r="B336" s="220">
        <v>80273</v>
      </c>
      <c r="C336" s="220"/>
      <c r="D336" s="202" t="s">
        <v>151</v>
      </c>
      <c r="E336" s="241" t="s">
        <v>1389</v>
      </c>
      <c r="F336" s="111"/>
      <c r="G336" s="230">
        <v>40.61</v>
      </c>
      <c r="H336" s="131">
        <f t="shared" si="25"/>
        <v>0</v>
      </c>
      <c r="I336" s="110"/>
      <c r="J336" s="194" t="str">
        <f t="shared" si="24"/>
        <v>-</v>
      </c>
    </row>
    <row r="337" spans="1:16" s="150" customFormat="1" ht="15.75" hidden="1" customHeight="1">
      <c r="A337" s="198"/>
      <c r="B337" s="199"/>
      <c r="C337" s="458"/>
      <c r="D337" s="200"/>
      <c r="E337" s="46" t="s">
        <v>1262</v>
      </c>
      <c r="F337" s="156"/>
      <c r="G337" s="232"/>
      <c r="H337" s="157">
        <f>A319</f>
        <v>8</v>
      </c>
      <c r="I337" s="186">
        <f>SUM(H320:H336)</f>
        <v>0</v>
      </c>
      <c r="J337" s="194" t="str">
        <f>IF(I337&gt;0.01,1,"")</f>
        <v/>
      </c>
    </row>
    <row r="338" spans="1:16" s="150" customFormat="1">
      <c r="A338" s="288">
        <v>7</v>
      </c>
      <c r="B338" s="289"/>
      <c r="C338" s="456"/>
      <c r="D338" s="290" t="s">
        <v>159</v>
      </c>
      <c r="E338" s="291"/>
      <c r="F338" s="292"/>
      <c r="G338" s="293"/>
      <c r="H338" s="294"/>
      <c r="I338" s="295"/>
      <c r="J338" s="194">
        <f>J408</f>
        <v>1</v>
      </c>
      <c r="K338" s="150">
        <f>A319</f>
        <v>8</v>
      </c>
      <c r="P338" s="150" t="str">
        <f>CONCATENATE(A338,".")</f>
        <v>7.</v>
      </c>
    </row>
    <row r="339" spans="1:16" s="150" customFormat="1" ht="15.75" hidden="1" customHeight="1">
      <c r="A339" s="281" t="s">
        <v>1360</v>
      </c>
      <c r="B339" s="282"/>
      <c r="C339" s="461"/>
      <c r="D339" s="283" t="s">
        <v>160</v>
      </c>
      <c r="E339" s="284"/>
      <c r="F339" s="154"/>
      <c r="G339" s="285"/>
      <c r="H339" s="286"/>
      <c r="I339" s="287"/>
      <c r="J339" s="194" t="str">
        <f>IF(SUM(F340:F361)&gt;0.001,1,"")</f>
        <v/>
      </c>
      <c r="P339" s="150" t="str">
        <f>CONCATENATE(A339,".")</f>
        <v>9.1.</v>
      </c>
    </row>
    <row r="340" spans="1:16" s="150" customFormat="1" ht="15.75" hidden="1" customHeight="1">
      <c r="A340" s="197" t="str">
        <f>CONCATENATE($P$339,SUM($J340:J$340))</f>
        <v>9.1.0</v>
      </c>
      <c r="B340" s="220">
        <v>90805</v>
      </c>
      <c r="C340" s="220"/>
      <c r="D340" s="202" t="s">
        <v>179</v>
      </c>
      <c r="E340" s="241" t="s">
        <v>1391</v>
      </c>
      <c r="F340" s="111"/>
      <c r="G340" s="230">
        <v>12.19</v>
      </c>
      <c r="H340" s="131">
        <f>F340*G340</f>
        <v>0</v>
      </c>
      <c r="I340" s="110"/>
      <c r="J340" s="194" t="str">
        <f t="shared" ref="J340:J361" si="26">IF(F340&gt;0.01,1,"-")</f>
        <v>-</v>
      </c>
    </row>
    <row r="341" spans="1:16" s="150" customFormat="1" ht="15.75" hidden="1" customHeight="1">
      <c r="A341" s="197" t="str">
        <f>CONCATENATE($P$339,SUM($J$340:J341))</f>
        <v>9.1.0</v>
      </c>
      <c r="B341" s="220">
        <v>90809</v>
      </c>
      <c r="C341" s="220"/>
      <c r="D341" s="202" t="s">
        <v>180</v>
      </c>
      <c r="E341" s="241" t="s">
        <v>1389</v>
      </c>
      <c r="F341" s="111"/>
      <c r="G341" s="230">
        <v>204.83</v>
      </c>
      <c r="H341" s="131">
        <f t="shared" ref="H341:H361" si="27">F341*G341</f>
        <v>0</v>
      </c>
      <c r="I341" s="110"/>
      <c r="J341" s="194" t="str">
        <f t="shared" si="26"/>
        <v>-</v>
      </c>
    </row>
    <row r="342" spans="1:16" s="195" customFormat="1" ht="15.75" hidden="1" customHeight="1">
      <c r="A342" s="320" t="str">
        <f>CONCATENATE($P$339,SUM($J$340:J342))</f>
        <v>9.1.0</v>
      </c>
      <c r="B342" s="309">
        <v>90065</v>
      </c>
      <c r="C342" s="309"/>
      <c r="D342" s="202" t="s">
        <v>165</v>
      </c>
      <c r="E342" s="241" t="s">
        <v>1389</v>
      </c>
      <c r="F342" s="111"/>
      <c r="G342" s="310">
        <v>496.32</v>
      </c>
      <c r="H342" s="131">
        <f t="shared" si="27"/>
        <v>0</v>
      </c>
      <c r="I342" s="132"/>
      <c r="J342" s="201" t="str">
        <f t="shared" si="26"/>
        <v>-</v>
      </c>
    </row>
    <row r="343" spans="1:16" s="150" customFormat="1" ht="15.75" hidden="1" customHeight="1">
      <c r="A343" s="197" t="str">
        <f>CONCATENATE($P$339,SUM($J$340:J343))</f>
        <v>9.1.0</v>
      </c>
      <c r="B343" s="220">
        <v>90064</v>
      </c>
      <c r="C343" s="220"/>
      <c r="D343" s="202" t="s">
        <v>164</v>
      </c>
      <c r="E343" s="241" t="s">
        <v>1389</v>
      </c>
      <c r="F343" s="111"/>
      <c r="G343" s="230">
        <v>339.67</v>
      </c>
      <c r="H343" s="131">
        <f t="shared" si="27"/>
        <v>0</v>
      </c>
      <c r="I343" s="110"/>
      <c r="J343" s="194" t="str">
        <f t="shared" si="26"/>
        <v>-</v>
      </c>
    </row>
    <row r="344" spans="1:16" s="150" customFormat="1" ht="15.75" hidden="1" customHeight="1">
      <c r="A344" s="197" t="str">
        <f>CONCATENATE($P$339,SUM($J$340:J344))</f>
        <v>9.1.0</v>
      </c>
      <c r="B344" s="220">
        <v>90524</v>
      </c>
      <c r="C344" s="220"/>
      <c r="D344" s="202" t="s">
        <v>173</v>
      </c>
      <c r="E344" s="241" t="s">
        <v>1389</v>
      </c>
      <c r="F344" s="111"/>
      <c r="G344" s="230">
        <v>447.88</v>
      </c>
      <c r="H344" s="131">
        <f t="shared" si="27"/>
        <v>0</v>
      </c>
      <c r="I344" s="110"/>
      <c r="J344" s="194" t="str">
        <f t="shared" si="26"/>
        <v>-</v>
      </c>
    </row>
    <row r="345" spans="1:16" s="150" customFormat="1" ht="15.75" hidden="1" customHeight="1">
      <c r="A345" s="197" t="str">
        <f>CONCATENATE($P$339,SUM($J$340:J345))</f>
        <v>9.1.0</v>
      </c>
      <c r="B345" s="220">
        <v>90526</v>
      </c>
      <c r="C345" s="220"/>
      <c r="D345" s="202" t="s">
        <v>175</v>
      </c>
      <c r="E345" s="241" t="s">
        <v>1389</v>
      </c>
      <c r="F345" s="111"/>
      <c r="G345" s="230">
        <v>525.5</v>
      </c>
      <c r="H345" s="131">
        <f t="shared" si="27"/>
        <v>0</v>
      </c>
      <c r="I345" s="110"/>
      <c r="J345" s="194" t="str">
        <f t="shared" si="26"/>
        <v>-</v>
      </c>
    </row>
    <row r="346" spans="1:16" s="150" customFormat="1" ht="15.75" hidden="1" customHeight="1">
      <c r="A346" s="197" t="str">
        <f>CONCATENATE($P$339,SUM($J$340:J346))</f>
        <v>9.1.0</v>
      </c>
      <c r="B346" s="220">
        <v>90525</v>
      </c>
      <c r="C346" s="220"/>
      <c r="D346" s="202" t="s">
        <v>174</v>
      </c>
      <c r="E346" s="241" t="s">
        <v>1389</v>
      </c>
      <c r="F346" s="111"/>
      <c r="G346" s="230">
        <v>576.41999999999996</v>
      </c>
      <c r="H346" s="131">
        <f t="shared" si="27"/>
        <v>0</v>
      </c>
      <c r="I346" s="110"/>
      <c r="J346" s="194" t="str">
        <f t="shared" si="26"/>
        <v>-</v>
      </c>
    </row>
    <row r="347" spans="1:16" s="150" customFormat="1" ht="15.75" hidden="1" customHeight="1">
      <c r="A347" s="197" t="str">
        <f>CONCATENATE($P$339,SUM($J$340:J347))</f>
        <v>9.1.0</v>
      </c>
      <c r="B347" s="220">
        <v>90066</v>
      </c>
      <c r="C347" s="220"/>
      <c r="D347" s="202" t="s">
        <v>166</v>
      </c>
      <c r="E347" s="241" t="s">
        <v>1389</v>
      </c>
      <c r="F347" s="111"/>
      <c r="G347" s="230">
        <v>599.35</v>
      </c>
      <c r="H347" s="131">
        <f t="shared" si="27"/>
        <v>0</v>
      </c>
      <c r="I347" s="110"/>
      <c r="J347" s="194" t="str">
        <f t="shared" si="26"/>
        <v>-</v>
      </c>
    </row>
    <row r="348" spans="1:16" s="150" customFormat="1" ht="15.75" hidden="1" customHeight="1">
      <c r="A348" s="197" t="str">
        <f>CONCATENATE($P$339,SUM($J$340:J348))</f>
        <v>9.1.0</v>
      </c>
      <c r="B348" s="220">
        <v>90303</v>
      </c>
      <c r="C348" s="220"/>
      <c r="D348" s="202" t="s">
        <v>170</v>
      </c>
      <c r="E348" s="241" t="s">
        <v>1389</v>
      </c>
      <c r="F348" s="111"/>
      <c r="G348" s="230">
        <v>461.44</v>
      </c>
      <c r="H348" s="131">
        <f t="shared" si="27"/>
        <v>0</v>
      </c>
      <c r="I348" s="110"/>
      <c r="J348" s="194" t="str">
        <f t="shared" si="26"/>
        <v>-</v>
      </c>
    </row>
    <row r="349" spans="1:16" s="150" customFormat="1" ht="15.75" hidden="1" customHeight="1">
      <c r="A349" s="197" t="str">
        <f>CONCATENATE($P$339,SUM($J$340:J349))</f>
        <v>9.1.0</v>
      </c>
      <c r="B349" s="220">
        <v>90067</v>
      </c>
      <c r="C349" s="220"/>
      <c r="D349" s="202" t="s">
        <v>167</v>
      </c>
      <c r="E349" s="241" t="s">
        <v>1389</v>
      </c>
      <c r="F349" s="111"/>
      <c r="G349" s="230">
        <v>542.80999999999995</v>
      </c>
      <c r="H349" s="131">
        <f t="shared" si="27"/>
        <v>0</v>
      </c>
      <c r="I349" s="110"/>
      <c r="J349" s="194" t="str">
        <f t="shared" si="26"/>
        <v>-</v>
      </c>
    </row>
    <row r="350" spans="1:16" s="150" customFormat="1" ht="15.75" hidden="1" customHeight="1">
      <c r="A350" s="197" t="str">
        <f>CONCATENATE($P$339,SUM($J$340:J350))</f>
        <v>9.1.0</v>
      </c>
      <c r="B350" s="220">
        <v>90642</v>
      </c>
      <c r="C350" s="220"/>
      <c r="D350" s="202" t="s">
        <v>178</v>
      </c>
      <c r="E350" s="241" t="s">
        <v>1389</v>
      </c>
      <c r="F350" s="111"/>
      <c r="G350" s="230">
        <v>467.83</v>
      </c>
      <c r="H350" s="131">
        <f t="shared" si="27"/>
        <v>0</v>
      </c>
      <c r="I350" s="110"/>
      <c r="J350" s="194" t="str">
        <f t="shared" si="26"/>
        <v>-</v>
      </c>
    </row>
    <row r="351" spans="1:16" s="150" customFormat="1" ht="15.75" hidden="1" customHeight="1">
      <c r="A351" s="197" t="str">
        <f>CONCATENATE($P$339,SUM($J$340:J351))</f>
        <v>9.1.0</v>
      </c>
      <c r="B351" s="220">
        <v>90201</v>
      </c>
      <c r="C351" s="220"/>
      <c r="D351" s="202" t="s">
        <v>168</v>
      </c>
      <c r="E351" s="241" t="s">
        <v>1389</v>
      </c>
      <c r="F351" s="111"/>
      <c r="G351" s="230">
        <v>255.86</v>
      </c>
      <c r="H351" s="131">
        <f t="shared" si="27"/>
        <v>0</v>
      </c>
      <c r="I351" s="110"/>
      <c r="J351" s="194" t="str">
        <f t="shared" si="26"/>
        <v>-</v>
      </c>
    </row>
    <row r="352" spans="1:16" s="150" customFormat="1" ht="15.75" hidden="1" customHeight="1">
      <c r="A352" s="197" t="str">
        <f>CONCATENATE($P$339,SUM($J$340:J352))</f>
        <v>9.1.0</v>
      </c>
      <c r="B352" s="220">
        <v>90527</v>
      </c>
      <c r="C352" s="220"/>
      <c r="D352" s="202" t="s">
        <v>176</v>
      </c>
      <c r="E352" s="241" t="s">
        <v>1389</v>
      </c>
      <c r="F352" s="111"/>
      <c r="G352" s="230">
        <v>370.86</v>
      </c>
      <c r="H352" s="131">
        <f t="shared" si="27"/>
        <v>0</v>
      </c>
      <c r="I352" s="110"/>
      <c r="J352" s="194" t="str">
        <f t="shared" si="26"/>
        <v>-</v>
      </c>
    </row>
    <row r="353" spans="1:16" s="150" customFormat="1" ht="15.75" hidden="1" customHeight="1">
      <c r="A353" s="197" t="str">
        <f>CONCATENATE($P$339,SUM($J$340:J353))</f>
        <v>9.1.0</v>
      </c>
      <c r="B353" s="220">
        <v>90641</v>
      </c>
      <c r="C353" s="220"/>
      <c r="D353" s="202" t="s">
        <v>177</v>
      </c>
      <c r="E353" s="241" t="s">
        <v>1389</v>
      </c>
      <c r="F353" s="111"/>
      <c r="G353" s="230">
        <v>346.08</v>
      </c>
      <c r="H353" s="131">
        <f t="shared" si="27"/>
        <v>0</v>
      </c>
      <c r="I353" s="110"/>
      <c r="J353" s="194" t="str">
        <f t="shared" si="26"/>
        <v>-</v>
      </c>
    </row>
    <row r="354" spans="1:16" s="150" customFormat="1" ht="15.75" hidden="1" customHeight="1">
      <c r="A354" s="197" t="str">
        <f>CONCATENATE($P$339,SUM($J$340:J354))</f>
        <v>9.1.0</v>
      </c>
      <c r="B354" s="220">
        <v>90062</v>
      </c>
      <c r="C354" s="220"/>
      <c r="D354" s="202" t="s">
        <v>162</v>
      </c>
      <c r="E354" s="241" t="s">
        <v>1389</v>
      </c>
      <c r="F354" s="111"/>
      <c r="G354" s="230">
        <v>401.63</v>
      </c>
      <c r="H354" s="131">
        <f t="shared" si="27"/>
        <v>0</v>
      </c>
      <c r="I354" s="110"/>
      <c r="J354" s="194" t="str">
        <f t="shared" si="26"/>
        <v>-</v>
      </c>
    </row>
    <row r="355" spans="1:16" s="150" customFormat="1" ht="15.75" hidden="1" customHeight="1">
      <c r="A355" s="197" t="str">
        <f>CONCATENATE($P$339,SUM($J$340:J355))</f>
        <v>9.1.0</v>
      </c>
      <c r="B355" s="220">
        <v>90304</v>
      </c>
      <c r="C355" s="220"/>
      <c r="D355" s="202" t="s">
        <v>171</v>
      </c>
      <c r="E355" s="241" t="s">
        <v>1389</v>
      </c>
      <c r="F355" s="111"/>
      <c r="G355" s="230">
        <v>263.67</v>
      </c>
      <c r="H355" s="131">
        <f t="shared" si="27"/>
        <v>0</v>
      </c>
      <c r="I355" s="110"/>
      <c r="J355" s="194" t="str">
        <f t="shared" si="26"/>
        <v>-</v>
      </c>
    </row>
    <row r="356" spans="1:16" s="150" customFormat="1" ht="15.75" hidden="1" customHeight="1">
      <c r="A356" s="197" t="str">
        <f>CONCATENATE($P$339,SUM($J$340:J356))</f>
        <v>9.1.0</v>
      </c>
      <c r="B356" s="220">
        <v>90061</v>
      </c>
      <c r="C356" s="220"/>
      <c r="D356" s="202" t="s">
        <v>161</v>
      </c>
      <c r="E356" s="241" t="s">
        <v>1389</v>
      </c>
      <c r="F356" s="111"/>
      <c r="G356" s="230">
        <v>345.09</v>
      </c>
      <c r="H356" s="131">
        <f t="shared" si="27"/>
        <v>0</v>
      </c>
      <c r="I356" s="110"/>
      <c r="J356" s="194" t="str">
        <f t="shared" si="26"/>
        <v>-</v>
      </c>
    </row>
    <row r="357" spans="1:16" s="150" customFormat="1" ht="15.75" hidden="1" customHeight="1">
      <c r="A357" s="197" t="str">
        <f>CONCATENATE($P$339,SUM($J$340:J357))</f>
        <v>9.1.0</v>
      </c>
      <c r="B357" s="220">
        <v>90482</v>
      </c>
      <c r="C357" s="220"/>
      <c r="D357" s="202" t="s">
        <v>172</v>
      </c>
      <c r="E357" s="241" t="s">
        <v>1389</v>
      </c>
      <c r="F357" s="111"/>
      <c r="G357" s="230">
        <v>362</v>
      </c>
      <c r="H357" s="131">
        <f t="shared" si="27"/>
        <v>0</v>
      </c>
      <c r="I357" s="110"/>
      <c r="J357" s="194" t="str">
        <f t="shared" si="26"/>
        <v>-</v>
      </c>
    </row>
    <row r="358" spans="1:16" s="150" customFormat="1" ht="15.75" hidden="1" customHeight="1">
      <c r="A358" s="197" t="str">
        <f>CONCATENATE($P$339,SUM($J$340:J358))</f>
        <v>9.1.0</v>
      </c>
      <c r="B358" s="220">
        <v>90242</v>
      </c>
      <c r="C358" s="220"/>
      <c r="D358" s="202" t="s">
        <v>169</v>
      </c>
      <c r="E358" s="241" t="s">
        <v>1389</v>
      </c>
      <c r="F358" s="111"/>
      <c r="G358" s="230">
        <v>1089.3599999999999</v>
      </c>
      <c r="H358" s="131">
        <f t="shared" si="27"/>
        <v>0</v>
      </c>
      <c r="I358" s="110"/>
      <c r="J358" s="194" t="str">
        <f t="shared" si="26"/>
        <v>-</v>
      </c>
    </row>
    <row r="359" spans="1:16" s="150" customFormat="1" ht="15.75" hidden="1" customHeight="1">
      <c r="A359" s="197" t="str">
        <f>CONCATENATE($P$339,SUM($J$340:J359))</f>
        <v>9.1.0</v>
      </c>
      <c r="B359" s="220">
        <v>90063</v>
      </c>
      <c r="C359" s="220"/>
      <c r="D359" s="202" t="s">
        <v>163</v>
      </c>
      <c r="E359" s="241" t="s">
        <v>1389</v>
      </c>
      <c r="F359" s="111"/>
      <c r="G359" s="230">
        <v>618.9</v>
      </c>
      <c r="H359" s="131">
        <f t="shared" si="27"/>
        <v>0</v>
      </c>
      <c r="I359" s="110"/>
      <c r="J359" s="194" t="str">
        <f t="shared" si="26"/>
        <v>-</v>
      </c>
    </row>
    <row r="360" spans="1:16" s="150" customFormat="1" ht="15.75" hidden="1" customHeight="1">
      <c r="A360" s="197" t="str">
        <f>CONCATENATE($P$339,SUM($J$340:J360))</f>
        <v>9.1.0</v>
      </c>
      <c r="B360" s="220">
        <v>91505</v>
      </c>
      <c r="C360" s="220"/>
      <c r="D360" s="202" t="s">
        <v>181</v>
      </c>
      <c r="E360" s="241" t="s">
        <v>1389</v>
      </c>
      <c r="F360" s="111"/>
      <c r="G360" s="230">
        <v>323.49</v>
      </c>
      <c r="H360" s="131">
        <f t="shared" si="27"/>
        <v>0</v>
      </c>
      <c r="I360" s="110"/>
      <c r="J360" s="194" t="str">
        <f t="shared" si="26"/>
        <v>-</v>
      </c>
    </row>
    <row r="361" spans="1:16" s="150" customFormat="1" ht="15.75" hidden="1" customHeight="1">
      <c r="A361" s="197" t="str">
        <f>CONCATENATE($P$339,SUM($J$340:J361))</f>
        <v>9.1.0</v>
      </c>
      <c r="B361" s="220">
        <v>91506</v>
      </c>
      <c r="C361" s="220"/>
      <c r="D361" s="202" t="s">
        <v>182</v>
      </c>
      <c r="E361" s="241" t="s">
        <v>1389</v>
      </c>
      <c r="F361" s="111"/>
      <c r="G361" s="230">
        <v>276.49</v>
      </c>
      <c r="H361" s="131">
        <f t="shared" si="27"/>
        <v>0</v>
      </c>
      <c r="I361" s="110"/>
      <c r="J361" s="194" t="str">
        <f t="shared" si="26"/>
        <v>-</v>
      </c>
    </row>
    <row r="362" spans="1:16" s="150" customFormat="1" ht="15.75" hidden="1" customHeight="1">
      <c r="A362" s="311"/>
      <c r="B362" s="212"/>
      <c r="C362" s="453"/>
      <c r="D362" s="304"/>
      <c r="E362" s="305" t="s">
        <v>1263</v>
      </c>
      <c r="F362" s="306"/>
      <c r="G362" s="312"/>
      <c r="H362" s="308" t="str">
        <f>A339</f>
        <v>9.1</v>
      </c>
      <c r="I362" s="337">
        <f>SUM(H340:H361)</f>
        <v>0</v>
      </c>
      <c r="J362" s="194" t="str">
        <f>IF(I362&gt;0.01,1,"")</f>
        <v/>
      </c>
    </row>
    <row r="363" spans="1:16" s="150" customFormat="1" ht="15.75" customHeight="1">
      <c r="A363" s="288" t="s">
        <v>2917</v>
      </c>
      <c r="B363" s="289"/>
      <c r="C363" s="456"/>
      <c r="D363" s="290" t="s">
        <v>183</v>
      </c>
      <c r="E363" s="291"/>
      <c r="F363" s="292"/>
      <c r="G363" s="293"/>
      <c r="H363" s="294"/>
      <c r="I363" s="295"/>
      <c r="J363" s="194">
        <f>IF(SUM(F364:F379)&gt;0.001,1,"")</f>
        <v>1</v>
      </c>
      <c r="M363" s="150" t="str">
        <f>CONCATENATE(".",SUM(J338,J363))</f>
        <v>.2</v>
      </c>
      <c r="P363" s="150" t="str">
        <f>CONCATENATE(A363,".")</f>
        <v>7.1.</v>
      </c>
    </row>
    <row r="364" spans="1:16" s="150" customFormat="1" ht="15.75" hidden="1" customHeight="1">
      <c r="A364" s="193" t="str">
        <f>CONCATENATE($P$363,SUM($J365:J$365))</f>
        <v>7.1.0</v>
      </c>
      <c r="B364" s="220">
        <v>90069</v>
      </c>
      <c r="C364" s="220"/>
      <c r="D364" s="202" t="s">
        <v>1365</v>
      </c>
      <c r="E364" s="241" t="s">
        <v>1389</v>
      </c>
      <c r="F364" s="111"/>
      <c r="G364" s="230">
        <v>338.25</v>
      </c>
      <c r="H364" s="131">
        <f>F364*G364</f>
        <v>0</v>
      </c>
      <c r="I364" s="110"/>
      <c r="J364" s="194" t="str">
        <f t="shared" ref="J364:J379" si="28">IF(F364&gt;0.01,1,"-")</f>
        <v>-</v>
      </c>
    </row>
    <row r="365" spans="1:16" s="150" customFormat="1" ht="15.75" hidden="1" customHeight="1">
      <c r="A365" s="193" t="str">
        <f>CONCATENATE($P$363,SUM($J$365:J366))</f>
        <v>7.1.0</v>
      </c>
      <c r="B365" s="220">
        <v>90071</v>
      </c>
      <c r="C365" s="220"/>
      <c r="D365" s="202" t="s">
        <v>185</v>
      </c>
      <c r="E365" s="241" t="s">
        <v>1389</v>
      </c>
      <c r="F365" s="111"/>
      <c r="G365" s="230">
        <v>252.4</v>
      </c>
      <c r="H365" s="131">
        <f t="shared" ref="H365:H378" si="29">F365*G365</f>
        <v>0</v>
      </c>
      <c r="I365" s="110"/>
      <c r="J365" s="194" t="str">
        <f t="shared" si="28"/>
        <v>-</v>
      </c>
    </row>
    <row r="366" spans="1:16" s="195" customFormat="1" ht="15.75" hidden="1" customHeight="1">
      <c r="A366" s="193" t="str">
        <f>CONCATENATE($P$363,SUM($J$365:J367))</f>
        <v>7.1.0</v>
      </c>
      <c r="B366" s="220">
        <v>90621</v>
      </c>
      <c r="C366" s="220"/>
      <c r="D366" s="202" t="s">
        <v>190</v>
      </c>
      <c r="E366" s="241" t="s">
        <v>1389</v>
      </c>
      <c r="F366" s="111"/>
      <c r="G366" s="230">
        <v>500.22</v>
      </c>
      <c r="H366" s="131">
        <f t="shared" si="29"/>
        <v>0</v>
      </c>
      <c r="I366" s="132"/>
      <c r="J366" s="201" t="str">
        <f t="shared" si="28"/>
        <v>-</v>
      </c>
    </row>
    <row r="367" spans="1:16" s="195" customFormat="1" ht="15.75" hidden="1" customHeight="1">
      <c r="A367" s="193" t="str">
        <f>CONCATENATE($P$363,SUM($J$365:J368))</f>
        <v>7.1.0</v>
      </c>
      <c r="B367" s="220">
        <v>90400</v>
      </c>
      <c r="C367" s="220"/>
      <c r="D367" s="202" t="s">
        <v>187</v>
      </c>
      <c r="E367" s="241" t="s">
        <v>1389</v>
      </c>
      <c r="F367" s="111"/>
      <c r="G367" s="230">
        <v>307.39999999999998</v>
      </c>
      <c r="H367" s="131">
        <f t="shared" si="29"/>
        <v>0</v>
      </c>
      <c r="I367" s="132"/>
      <c r="J367" s="201" t="str">
        <f t="shared" si="28"/>
        <v>-</v>
      </c>
    </row>
    <row r="368" spans="1:16" s="195" customFormat="1" ht="15.75" hidden="1" customHeight="1">
      <c r="A368" s="193" t="str">
        <f>CONCATENATE($P$363,SUM($J$365:J369))</f>
        <v>7.1.0</v>
      </c>
      <c r="B368" s="220">
        <v>90619</v>
      </c>
      <c r="C368" s="220"/>
      <c r="D368" s="202" t="s">
        <v>188</v>
      </c>
      <c r="E368" s="241" t="s">
        <v>1389</v>
      </c>
      <c r="F368" s="111"/>
      <c r="G368" s="230">
        <v>515.27</v>
      </c>
      <c r="H368" s="131">
        <f t="shared" si="29"/>
        <v>0</v>
      </c>
      <c r="I368" s="132"/>
      <c r="J368" s="201" t="str">
        <f t="shared" si="28"/>
        <v>-</v>
      </c>
    </row>
    <row r="369" spans="1:16" s="195" customFormat="1" ht="15.75" hidden="1" customHeight="1">
      <c r="A369" s="193" t="str">
        <f>CONCATENATE($P$363,SUM($J$365:J370))</f>
        <v>7.1.0</v>
      </c>
      <c r="B369" s="220">
        <v>90613</v>
      </c>
      <c r="C369" s="220"/>
      <c r="D369" s="202" t="s">
        <v>1404</v>
      </c>
      <c r="E369" s="241" t="s">
        <v>1389</v>
      </c>
      <c r="F369" s="111"/>
      <c r="G369" s="230">
        <v>515.66</v>
      </c>
      <c r="H369" s="131">
        <f t="shared" si="29"/>
        <v>0</v>
      </c>
      <c r="I369" s="132"/>
      <c r="J369" s="201" t="str">
        <f t="shared" si="28"/>
        <v>-</v>
      </c>
    </row>
    <row r="370" spans="1:16" s="195" customFormat="1" ht="15.75" hidden="1" customHeight="1">
      <c r="A370" s="193" t="str">
        <f>CONCATENATE($P$363,SUM($J$365:J371))</f>
        <v>7.1.0</v>
      </c>
      <c r="B370" s="220">
        <v>90825</v>
      </c>
      <c r="C370" s="220"/>
      <c r="D370" s="202" t="s">
        <v>194</v>
      </c>
      <c r="E370" s="241" t="s">
        <v>1389</v>
      </c>
      <c r="F370" s="111"/>
      <c r="G370" s="230">
        <v>325.05</v>
      </c>
      <c r="H370" s="131">
        <f t="shared" si="29"/>
        <v>0</v>
      </c>
      <c r="I370" s="132"/>
      <c r="J370" s="201" t="str">
        <f t="shared" si="28"/>
        <v>-</v>
      </c>
    </row>
    <row r="371" spans="1:16" s="195" customFormat="1" ht="15.75" hidden="1" customHeight="1">
      <c r="A371" s="193" t="str">
        <f>CONCATENATE($P$363,SUM($J$365:J372))</f>
        <v>7.1.0</v>
      </c>
      <c r="B371" s="220">
        <v>90402</v>
      </c>
      <c r="C371" s="220"/>
      <c r="D371" s="202" t="s">
        <v>192</v>
      </c>
      <c r="E371" s="241" t="s">
        <v>1389</v>
      </c>
      <c r="F371" s="111"/>
      <c r="G371" s="230">
        <v>487.4</v>
      </c>
      <c r="H371" s="131">
        <f t="shared" si="29"/>
        <v>0</v>
      </c>
      <c r="I371" s="132"/>
      <c r="J371" s="201" t="str">
        <f t="shared" si="28"/>
        <v>-</v>
      </c>
    </row>
    <row r="372" spans="1:16" s="195" customFormat="1" ht="15.75" hidden="1" customHeight="1">
      <c r="A372" s="296" t="str">
        <f>CONCATENATE($P$363,SUM($J$365:J373))</f>
        <v>7.1.0</v>
      </c>
      <c r="B372" s="220">
        <v>90070</v>
      </c>
      <c r="C372" s="220"/>
      <c r="D372" s="202" t="s">
        <v>1405</v>
      </c>
      <c r="E372" s="241" t="s">
        <v>1389</v>
      </c>
      <c r="F372" s="111"/>
      <c r="G372" s="230">
        <v>440.34</v>
      </c>
      <c r="H372" s="131">
        <f t="shared" si="29"/>
        <v>0</v>
      </c>
      <c r="I372" s="132"/>
      <c r="J372" s="201" t="str">
        <f t="shared" si="28"/>
        <v>-</v>
      </c>
    </row>
    <row r="373" spans="1:16" s="195" customFormat="1" ht="15.75" hidden="1" customHeight="1">
      <c r="A373" s="193" t="str">
        <f>CONCATENATE($P$363,SUM($J$365:J374))</f>
        <v>7.1.0</v>
      </c>
      <c r="B373" s="220">
        <v>90068</v>
      </c>
      <c r="C373" s="220"/>
      <c r="D373" s="202" t="s">
        <v>184</v>
      </c>
      <c r="E373" s="241" t="s">
        <v>1389</v>
      </c>
      <c r="F373" s="111"/>
      <c r="G373" s="230">
        <v>267.86</v>
      </c>
      <c r="H373" s="131">
        <f t="shared" si="29"/>
        <v>0</v>
      </c>
      <c r="I373" s="132"/>
      <c r="J373" s="201" t="str">
        <f t="shared" si="28"/>
        <v>-</v>
      </c>
    </row>
    <row r="374" spans="1:16" s="195" customFormat="1" ht="15.75" hidden="1" customHeight="1">
      <c r="A374" s="193" t="str">
        <f>CONCATENATE($P$363,SUM($J$365:J375))</f>
        <v>7.1.0</v>
      </c>
      <c r="B374" s="220">
        <v>90622</v>
      </c>
      <c r="C374" s="220"/>
      <c r="D374" s="202" t="s">
        <v>191</v>
      </c>
      <c r="E374" s="241" t="s">
        <v>1389</v>
      </c>
      <c r="F374" s="111"/>
      <c r="G374" s="230">
        <v>540.36</v>
      </c>
      <c r="H374" s="131">
        <f t="shared" si="29"/>
        <v>0</v>
      </c>
      <c r="I374" s="132"/>
      <c r="J374" s="201" t="str">
        <f t="shared" si="28"/>
        <v>-</v>
      </c>
    </row>
    <row r="375" spans="1:16" s="195" customFormat="1" ht="15.75" hidden="1" customHeight="1">
      <c r="A375" s="193" t="str">
        <f>CONCATENATE($P$363,SUM($J$365:J376))</f>
        <v>7.1.0</v>
      </c>
      <c r="B375" s="220">
        <v>90399</v>
      </c>
      <c r="C375" s="220"/>
      <c r="D375" s="202" t="s">
        <v>186</v>
      </c>
      <c r="E375" s="241" t="s">
        <v>1389</v>
      </c>
      <c r="F375" s="111"/>
      <c r="G375" s="230">
        <v>362.24</v>
      </c>
      <c r="H375" s="131">
        <f t="shared" si="29"/>
        <v>0</v>
      </c>
      <c r="I375" s="132"/>
      <c r="J375" s="201" t="str">
        <f t="shared" si="28"/>
        <v>-</v>
      </c>
    </row>
    <row r="376" spans="1:16" s="195" customFormat="1" ht="15.75" hidden="1" customHeight="1">
      <c r="A376" s="193" t="str">
        <f>CONCATENATE($P$363,SUM($J$365:J377))</f>
        <v>7.1.1</v>
      </c>
      <c r="B376" s="220">
        <v>90620</v>
      </c>
      <c r="C376" s="220"/>
      <c r="D376" s="202" t="s">
        <v>189</v>
      </c>
      <c r="E376" s="241" t="s">
        <v>1389</v>
      </c>
      <c r="F376" s="111"/>
      <c r="G376" s="230">
        <v>636.27</v>
      </c>
      <c r="H376" s="131">
        <f t="shared" si="29"/>
        <v>0</v>
      </c>
      <c r="I376" s="132"/>
      <c r="J376" s="201" t="str">
        <f t="shared" si="28"/>
        <v>-</v>
      </c>
    </row>
    <row r="377" spans="1:16" s="195" customFormat="1" ht="15.75" customHeight="1">
      <c r="A377" s="296" t="str">
        <f>CONCATENATE($P$363,SUM($J$365:J378))</f>
        <v>7.1.1</v>
      </c>
      <c r="B377" s="390">
        <v>90822</v>
      </c>
      <c r="C377" s="390" t="s">
        <v>2903</v>
      </c>
      <c r="D377" s="391" t="s">
        <v>193</v>
      </c>
      <c r="E377" s="392" t="s">
        <v>1389</v>
      </c>
      <c r="F377" s="111">
        <v>2.1</v>
      </c>
      <c r="G377" s="368">
        <v>389.16</v>
      </c>
      <c r="H377" s="131">
        <f>ROUND(F377*G377,2)</f>
        <v>817.24</v>
      </c>
      <c r="I377" s="132"/>
      <c r="J377" s="201">
        <f t="shared" si="28"/>
        <v>1</v>
      </c>
    </row>
    <row r="378" spans="1:16" s="195" customFormat="1" ht="15.75" hidden="1" customHeight="1">
      <c r="A378" s="193" t="str">
        <f>CONCATENATE($P$363,SUM($J$365:J379))</f>
        <v>7.1.2</v>
      </c>
      <c r="B378" s="220">
        <v>91500</v>
      </c>
      <c r="C378" s="220"/>
      <c r="D378" s="202" t="s">
        <v>1221</v>
      </c>
      <c r="E378" s="241" t="s">
        <v>1389</v>
      </c>
      <c r="F378" s="111"/>
      <c r="G378" s="230">
        <v>904.86</v>
      </c>
      <c r="H378" s="131">
        <f t="shared" si="29"/>
        <v>0</v>
      </c>
      <c r="I378" s="132"/>
      <c r="J378" s="201" t="str">
        <f t="shared" si="28"/>
        <v>-</v>
      </c>
    </row>
    <row r="379" spans="1:16" s="150" customFormat="1" ht="15.75" customHeight="1">
      <c r="A379" s="296" t="s">
        <v>2918</v>
      </c>
      <c r="B379" s="390" t="s">
        <v>2686</v>
      </c>
      <c r="C379" s="390" t="s">
        <v>2903</v>
      </c>
      <c r="D379" s="391" t="s">
        <v>2915</v>
      </c>
      <c r="E379" s="392" t="s">
        <v>1391</v>
      </c>
      <c r="F379" s="111">
        <f>38*2</f>
        <v>76</v>
      </c>
      <c r="G379" s="368">
        <v>145.80000000000001</v>
      </c>
      <c r="H379" s="131">
        <f>ROUND(F379*G379,2)</f>
        <v>11080.8</v>
      </c>
      <c r="I379" s="110"/>
      <c r="J379" s="194">
        <f t="shared" si="28"/>
        <v>1</v>
      </c>
    </row>
    <row r="380" spans="1:16" s="150" customFormat="1" ht="30" customHeight="1">
      <c r="A380" s="311"/>
      <c r="B380" s="199"/>
      <c r="C380" s="458"/>
      <c r="D380" s="200"/>
      <c r="E380" s="305" t="s">
        <v>1263</v>
      </c>
      <c r="F380" s="306"/>
      <c r="G380" s="312"/>
      <c r="H380" s="308" t="str">
        <f>A363</f>
        <v>7.1</v>
      </c>
      <c r="I380" s="337">
        <f>SUM(H364:H379)</f>
        <v>11898.039999999999</v>
      </c>
      <c r="J380" s="194">
        <f>IF(I380&gt;0.01,1,"")</f>
        <v>1</v>
      </c>
    </row>
    <row r="381" spans="1:16" s="150" customFormat="1" ht="15.75" hidden="1" customHeight="1">
      <c r="A381" s="187" t="s">
        <v>1361</v>
      </c>
      <c r="B381" s="151"/>
      <c r="C381" s="462"/>
      <c r="D381" s="152" t="s">
        <v>195</v>
      </c>
      <c r="E381" s="238"/>
      <c r="F381" s="154"/>
      <c r="G381" s="227"/>
      <c r="H381" s="153"/>
      <c r="I381" s="155"/>
      <c r="J381" s="194" t="str">
        <f>J407</f>
        <v/>
      </c>
      <c r="M381" s="150" t="str">
        <f>CONCATENATE(".",SUM(J338,J363,J381))</f>
        <v>.2</v>
      </c>
      <c r="P381" s="150" t="str">
        <f>CONCATENATE(A381,".")</f>
        <v>9.3.</v>
      </c>
    </row>
    <row r="382" spans="1:16" s="150" customFormat="1" ht="15.75" hidden="1" customHeight="1">
      <c r="A382" s="193" t="str">
        <f>CONCATENATE($P$381,SUM($J382:J$382))</f>
        <v>9.3.0</v>
      </c>
      <c r="B382" s="220">
        <v>91515</v>
      </c>
      <c r="C382" s="220"/>
      <c r="D382" s="202" t="s">
        <v>1318</v>
      </c>
      <c r="E382" s="241" t="s">
        <v>1389</v>
      </c>
      <c r="F382" s="111"/>
      <c r="G382" s="230">
        <v>783.65</v>
      </c>
      <c r="H382" s="131">
        <f>F382*G382</f>
        <v>0</v>
      </c>
      <c r="I382" s="110"/>
      <c r="J382" s="194" t="str">
        <f t="shared" ref="J382:J406" si="30">IF(F382&gt;0.01,1,"-")</f>
        <v>-</v>
      </c>
    </row>
    <row r="383" spans="1:16" s="150" customFormat="1" ht="15.75" hidden="1" customHeight="1">
      <c r="A383" s="193" t="str">
        <f>CONCATENATE($P$381,SUM($J$382:J383))</f>
        <v>9.3.0</v>
      </c>
      <c r="B383" s="220">
        <v>91517</v>
      </c>
      <c r="C383" s="220"/>
      <c r="D383" s="202" t="s">
        <v>1319</v>
      </c>
      <c r="E383" s="241" t="s">
        <v>1389</v>
      </c>
      <c r="F383" s="111"/>
      <c r="G383" s="230">
        <v>529.47</v>
      </c>
      <c r="H383" s="131">
        <f t="shared" ref="H383:H406" si="31">F383*G383</f>
        <v>0</v>
      </c>
      <c r="I383" s="110"/>
      <c r="J383" s="194" t="str">
        <f t="shared" si="30"/>
        <v>-</v>
      </c>
    </row>
    <row r="384" spans="1:16" s="150" customFormat="1" ht="15.75" hidden="1" customHeight="1">
      <c r="A384" s="193" t="str">
        <f>CONCATENATE($P$381,SUM($J$382:J384))</f>
        <v>9.3.0</v>
      </c>
      <c r="B384" s="220">
        <v>91516</v>
      </c>
      <c r="C384" s="220"/>
      <c r="D384" s="202" t="s">
        <v>1320</v>
      </c>
      <c r="E384" s="241" t="s">
        <v>1389</v>
      </c>
      <c r="F384" s="111"/>
      <c r="G384" s="230">
        <v>734.12</v>
      </c>
      <c r="H384" s="131">
        <f t="shared" si="31"/>
        <v>0</v>
      </c>
      <c r="I384" s="110"/>
      <c r="J384" s="194" t="str">
        <f t="shared" si="30"/>
        <v>-</v>
      </c>
    </row>
    <row r="385" spans="1:10" s="150" customFormat="1" ht="15.75" hidden="1" customHeight="1">
      <c r="A385" s="193" t="str">
        <f>CONCATENATE($P$381,SUM($J$382:J385))</f>
        <v>9.3.0</v>
      </c>
      <c r="B385" s="220">
        <v>91381</v>
      </c>
      <c r="C385" s="220"/>
      <c r="D385" s="202" t="s">
        <v>202</v>
      </c>
      <c r="E385" s="241" t="s">
        <v>1389</v>
      </c>
      <c r="F385" s="111"/>
      <c r="G385" s="230">
        <v>729.02</v>
      </c>
      <c r="H385" s="131">
        <f t="shared" si="31"/>
        <v>0</v>
      </c>
      <c r="I385" s="110"/>
      <c r="J385" s="194" t="str">
        <f t="shared" si="30"/>
        <v>-</v>
      </c>
    </row>
    <row r="386" spans="1:10" s="150" customFormat="1" ht="15.75" hidden="1" customHeight="1">
      <c r="A386" s="193" t="str">
        <f>CONCATENATE($P$381,SUM($J$382:J386))</f>
        <v>9.3.0</v>
      </c>
      <c r="B386" s="220">
        <v>91380</v>
      </c>
      <c r="C386" s="220"/>
      <c r="D386" s="202" t="s">
        <v>201</v>
      </c>
      <c r="E386" s="241" t="s">
        <v>1389</v>
      </c>
      <c r="F386" s="111"/>
      <c r="G386" s="230">
        <v>652.61</v>
      </c>
      <c r="H386" s="131">
        <f t="shared" si="31"/>
        <v>0</v>
      </c>
      <c r="I386" s="110"/>
      <c r="J386" s="194" t="str">
        <f t="shared" si="30"/>
        <v>-</v>
      </c>
    </row>
    <row r="387" spans="1:10" s="195" customFormat="1" ht="15.75" hidden="1" customHeight="1">
      <c r="A387" s="193" t="str">
        <f>CONCATENATE($P$381,SUM($J$382:J387))</f>
        <v>9.3.0</v>
      </c>
      <c r="B387" s="220">
        <v>91376</v>
      </c>
      <c r="C387" s="220"/>
      <c r="D387" s="202" t="s">
        <v>197</v>
      </c>
      <c r="E387" s="241" t="s">
        <v>1389</v>
      </c>
      <c r="F387" s="111"/>
      <c r="G387" s="230">
        <v>571.22</v>
      </c>
      <c r="H387" s="131">
        <f t="shared" si="31"/>
        <v>0</v>
      </c>
      <c r="I387" s="132"/>
      <c r="J387" s="201" t="str">
        <f t="shared" si="30"/>
        <v>-</v>
      </c>
    </row>
    <row r="388" spans="1:10" s="150" customFormat="1" ht="15.75" hidden="1" customHeight="1">
      <c r="A388" s="193" t="str">
        <f>CONCATENATE($P$381,SUM($J$382:J388))</f>
        <v>9.3.0</v>
      </c>
      <c r="B388" s="220">
        <v>91383</v>
      </c>
      <c r="C388" s="220"/>
      <c r="D388" s="202" t="s">
        <v>206</v>
      </c>
      <c r="E388" s="241" t="s">
        <v>1389</v>
      </c>
      <c r="F388" s="111"/>
      <c r="G388" s="230">
        <v>641.22</v>
      </c>
      <c r="H388" s="131">
        <f t="shared" si="31"/>
        <v>0</v>
      </c>
      <c r="I388" s="110"/>
      <c r="J388" s="194" t="str">
        <f t="shared" si="30"/>
        <v>-</v>
      </c>
    </row>
    <row r="389" spans="1:10" s="150" customFormat="1" ht="15.75" hidden="1" customHeight="1">
      <c r="A389" s="193" t="str">
        <f>CONCATENATE($P$381,SUM($J$382:J389))</f>
        <v>9.3.0</v>
      </c>
      <c r="B389" s="220">
        <v>91382</v>
      </c>
      <c r="C389" s="220"/>
      <c r="D389" s="202" t="s">
        <v>205</v>
      </c>
      <c r="E389" s="241" t="s">
        <v>1389</v>
      </c>
      <c r="F389" s="111"/>
      <c r="G389" s="230">
        <v>611.22</v>
      </c>
      <c r="H389" s="131">
        <f t="shared" si="31"/>
        <v>0</v>
      </c>
      <c r="I389" s="112"/>
      <c r="J389" s="194" t="str">
        <f t="shared" si="30"/>
        <v>-</v>
      </c>
    </row>
    <row r="390" spans="1:10" s="195" customFormat="1" ht="15.75" hidden="1" customHeight="1">
      <c r="A390" s="193" t="str">
        <f>CONCATENATE($P$381,SUM($J$382:J390))</f>
        <v>9.3.0</v>
      </c>
      <c r="B390" s="220">
        <v>91375</v>
      </c>
      <c r="C390" s="220"/>
      <c r="D390" s="202" t="s">
        <v>196</v>
      </c>
      <c r="E390" s="241" t="s">
        <v>1389</v>
      </c>
      <c r="F390" s="111"/>
      <c r="G390" s="230">
        <v>577.89</v>
      </c>
      <c r="H390" s="131">
        <f t="shared" si="31"/>
        <v>0</v>
      </c>
      <c r="I390" s="134"/>
      <c r="J390" s="201" t="str">
        <f t="shared" si="30"/>
        <v>-</v>
      </c>
    </row>
    <row r="391" spans="1:10" s="150" customFormat="1" ht="15.75" hidden="1" customHeight="1">
      <c r="A391" s="193" t="str">
        <f>CONCATENATE($P$381,SUM($J$382:J391))</f>
        <v>9.3.0</v>
      </c>
      <c r="B391" s="220">
        <v>91514</v>
      </c>
      <c r="C391" s="220"/>
      <c r="D391" s="202" t="s">
        <v>1321</v>
      </c>
      <c r="E391" s="241" t="s">
        <v>1389</v>
      </c>
      <c r="F391" s="111"/>
      <c r="G391" s="230">
        <v>752.81</v>
      </c>
      <c r="H391" s="131">
        <f t="shared" si="31"/>
        <v>0</v>
      </c>
      <c r="I391" s="112"/>
      <c r="J391" s="194" t="str">
        <f t="shared" si="30"/>
        <v>-</v>
      </c>
    </row>
    <row r="392" spans="1:10" s="150" customFormat="1" ht="15.75" hidden="1" customHeight="1">
      <c r="A392" s="193" t="str">
        <f>CONCATENATE($P$381,SUM($J$382:J392))</f>
        <v>9.3.0</v>
      </c>
      <c r="B392" s="220">
        <v>91511</v>
      </c>
      <c r="C392" s="220"/>
      <c r="D392" s="202" t="s">
        <v>210</v>
      </c>
      <c r="E392" s="241" t="s">
        <v>1389</v>
      </c>
      <c r="F392" s="111"/>
      <c r="G392" s="230">
        <v>548.05999999999995</v>
      </c>
      <c r="H392" s="131">
        <f t="shared" si="31"/>
        <v>0</v>
      </c>
      <c r="I392" s="112"/>
      <c r="J392" s="194" t="str">
        <f t="shared" si="30"/>
        <v>-</v>
      </c>
    </row>
    <row r="393" spans="1:10" s="150" customFormat="1" ht="15.75" hidden="1" customHeight="1">
      <c r="A393" s="193" t="str">
        <f>CONCATENATE($P$381,SUM($J$382:J393))</f>
        <v>9.3.0</v>
      </c>
      <c r="B393" s="220">
        <v>91512</v>
      </c>
      <c r="C393" s="220"/>
      <c r="D393" s="202" t="s">
        <v>211</v>
      </c>
      <c r="E393" s="241" t="s">
        <v>1389</v>
      </c>
      <c r="F393" s="111"/>
      <c r="G393" s="230">
        <v>618.94000000000005</v>
      </c>
      <c r="H393" s="131">
        <f t="shared" si="31"/>
        <v>0</v>
      </c>
      <c r="I393" s="112"/>
      <c r="J393" s="194" t="str">
        <f t="shared" si="30"/>
        <v>-</v>
      </c>
    </row>
    <row r="394" spans="1:10" s="150" customFormat="1" ht="15.75" hidden="1" customHeight="1">
      <c r="A394" s="193" t="str">
        <f>CONCATENATE($P$381,SUM($J$382:J394))</f>
        <v>9.3.0</v>
      </c>
      <c r="B394" s="220">
        <v>91513</v>
      </c>
      <c r="C394" s="220"/>
      <c r="D394" s="202" t="s">
        <v>1322</v>
      </c>
      <c r="E394" s="241" t="s">
        <v>1389</v>
      </c>
      <c r="F394" s="111"/>
      <c r="G394" s="230">
        <v>740.81</v>
      </c>
      <c r="H394" s="131">
        <f t="shared" si="31"/>
        <v>0</v>
      </c>
      <c r="I394" s="112"/>
      <c r="J394" s="194" t="str">
        <f t="shared" si="30"/>
        <v>-</v>
      </c>
    </row>
    <row r="395" spans="1:10" s="150" customFormat="1" ht="15.75" hidden="1" customHeight="1">
      <c r="A395" s="193" t="str">
        <f>CONCATENATE($P$381,SUM($J$382:J395))</f>
        <v>9.3.0</v>
      </c>
      <c r="B395" s="220">
        <v>91509</v>
      </c>
      <c r="C395" s="220"/>
      <c r="D395" s="202" t="s">
        <v>208</v>
      </c>
      <c r="E395" s="241" t="s">
        <v>1389</v>
      </c>
      <c r="F395" s="111"/>
      <c r="G395" s="230">
        <v>536.05999999999995</v>
      </c>
      <c r="H395" s="131">
        <f t="shared" si="31"/>
        <v>0</v>
      </c>
      <c r="I395" s="112"/>
      <c r="J395" s="194" t="str">
        <f t="shared" si="30"/>
        <v>-</v>
      </c>
    </row>
    <row r="396" spans="1:10" s="150" customFormat="1" ht="15.75" hidden="1" customHeight="1">
      <c r="A396" s="193" t="str">
        <f>CONCATENATE($P$381,SUM($J$382:J396))</f>
        <v>9.3.0</v>
      </c>
      <c r="B396" s="220">
        <v>91510</v>
      </c>
      <c r="C396" s="220"/>
      <c r="D396" s="202" t="s">
        <v>209</v>
      </c>
      <c r="E396" s="241" t="s">
        <v>1389</v>
      </c>
      <c r="F396" s="111"/>
      <c r="G396" s="230">
        <v>606.94000000000005</v>
      </c>
      <c r="H396" s="131">
        <f t="shared" si="31"/>
        <v>0</v>
      </c>
      <c r="I396" s="112"/>
      <c r="J396" s="194" t="str">
        <f t="shared" si="30"/>
        <v>-</v>
      </c>
    </row>
    <row r="397" spans="1:10" s="150" customFormat="1" ht="15.75" hidden="1" customHeight="1">
      <c r="A397" s="193" t="str">
        <f>CONCATENATE($P$381,SUM($J$382:J397))</f>
        <v>9.3.0</v>
      </c>
      <c r="B397" s="220">
        <v>91518</v>
      </c>
      <c r="C397" s="220"/>
      <c r="D397" s="202" t="s">
        <v>1323</v>
      </c>
      <c r="E397" s="241" t="s">
        <v>1389</v>
      </c>
      <c r="F397" s="111"/>
      <c r="G397" s="230">
        <v>1012.89</v>
      </c>
      <c r="H397" s="131">
        <f t="shared" si="31"/>
        <v>0</v>
      </c>
      <c r="I397" s="112"/>
      <c r="J397" s="194" t="str">
        <f t="shared" si="30"/>
        <v>-</v>
      </c>
    </row>
    <row r="398" spans="1:10" s="150" customFormat="1" ht="15.75" hidden="1" customHeight="1">
      <c r="A398" s="193" t="str">
        <f>CONCATENATE($P$381,SUM($J$382:J398))</f>
        <v>9.3.0</v>
      </c>
      <c r="B398" s="220">
        <v>91519</v>
      </c>
      <c r="C398" s="220"/>
      <c r="D398" s="202" t="s">
        <v>1324</v>
      </c>
      <c r="E398" s="241" t="s">
        <v>1389</v>
      </c>
      <c r="F398" s="111"/>
      <c r="G398" s="230">
        <v>1150.3900000000001</v>
      </c>
      <c r="H398" s="131">
        <f t="shared" si="31"/>
        <v>0</v>
      </c>
      <c r="I398" s="112"/>
      <c r="J398" s="194" t="str">
        <f t="shared" si="30"/>
        <v>-</v>
      </c>
    </row>
    <row r="399" spans="1:10" s="150" customFormat="1" ht="15.75" hidden="1" customHeight="1">
      <c r="A399" s="193" t="str">
        <f>CONCATENATE($P$381,SUM($J$382:J399))</f>
        <v>9.3.0</v>
      </c>
      <c r="B399" s="220">
        <v>91377</v>
      </c>
      <c r="C399" s="220"/>
      <c r="D399" s="202" t="s">
        <v>198</v>
      </c>
      <c r="E399" s="241" t="s">
        <v>3</v>
      </c>
      <c r="F399" s="111"/>
      <c r="G399" s="230">
        <v>432.86</v>
      </c>
      <c r="H399" s="131">
        <f t="shared" si="31"/>
        <v>0</v>
      </c>
      <c r="I399" s="112"/>
      <c r="J399" s="194" t="str">
        <f t="shared" si="30"/>
        <v>-</v>
      </c>
    </row>
    <row r="400" spans="1:10" s="150" customFormat="1" ht="15.75" hidden="1" customHeight="1">
      <c r="A400" s="193" t="str">
        <f>CONCATENATE($P$381,SUM($J$382:J400))</f>
        <v>9.3.0</v>
      </c>
      <c r="B400" s="220">
        <v>91378</v>
      </c>
      <c r="C400" s="220"/>
      <c r="D400" s="202" t="s">
        <v>199</v>
      </c>
      <c r="E400" s="241" t="s">
        <v>1389</v>
      </c>
      <c r="F400" s="111"/>
      <c r="G400" s="230">
        <v>347.23</v>
      </c>
      <c r="H400" s="131">
        <f t="shared" si="31"/>
        <v>0</v>
      </c>
      <c r="I400" s="112"/>
      <c r="J400" s="194" t="str">
        <f t="shared" si="30"/>
        <v>-</v>
      </c>
    </row>
    <row r="401" spans="1:16" s="150" customFormat="1" ht="15.75" hidden="1" customHeight="1">
      <c r="A401" s="193" t="str">
        <f>CONCATENATE($P$381,SUM($J$382:J401))</f>
        <v>9.3.0</v>
      </c>
      <c r="B401" s="220">
        <v>91508</v>
      </c>
      <c r="C401" s="220"/>
      <c r="D401" s="202" t="s">
        <v>1222</v>
      </c>
      <c r="E401" s="241" t="s">
        <v>3</v>
      </c>
      <c r="F401" s="111"/>
      <c r="G401" s="230">
        <v>827.21</v>
      </c>
      <c r="H401" s="131">
        <f t="shared" si="31"/>
        <v>0</v>
      </c>
      <c r="I401" s="112"/>
      <c r="J401" s="194" t="str">
        <f t="shared" si="30"/>
        <v>-</v>
      </c>
    </row>
    <row r="402" spans="1:16" s="150" customFormat="1" ht="15.75" hidden="1" customHeight="1">
      <c r="A402" s="193" t="str">
        <f>CONCATENATE($P$381,SUM($J$382:J402))</f>
        <v>9.3.0</v>
      </c>
      <c r="B402" s="220">
        <v>90833</v>
      </c>
      <c r="C402" s="220"/>
      <c r="D402" s="202" t="s">
        <v>203</v>
      </c>
      <c r="E402" s="241" t="s">
        <v>3</v>
      </c>
      <c r="F402" s="111"/>
      <c r="G402" s="230">
        <v>156.18</v>
      </c>
      <c r="H402" s="131">
        <f t="shared" si="31"/>
        <v>0</v>
      </c>
      <c r="I402" s="112"/>
      <c r="J402" s="194" t="str">
        <f t="shared" si="30"/>
        <v>-</v>
      </c>
    </row>
    <row r="403" spans="1:16" s="150" customFormat="1" ht="15.75" hidden="1" customHeight="1">
      <c r="A403" s="193" t="str">
        <f>CONCATENATE($P$381,SUM($J$382:J403))</f>
        <v>9.3.0</v>
      </c>
      <c r="B403" s="220">
        <v>90834</v>
      </c>
      <c r="C403" s="220"/>
      <c r="D403" s="202" t="s">
        <v>204</v>
      </c>
      <c r="E403" s="241" t="s">
        <v>3</v>
      </c>
      <c r="F403" s="111"/>
      <c r="G403" s="230">
        <v>165.78</v>
      </c>
      <c r="H403" s="131">
        <f t="shared" si="31"/>
        <v>0</v>
      </c>
      <c r="I403" s="112"/>
      <c r="J403" s="194" t="str">
        <f t="shared" si="30"/>
        <v>-</v>
      </c>
    </row>
    <row r="404" spans="1:16" s="150" customFormat="1" ht="15.75" hidden="1" customHeight="1">
      <c r="A404" s="193" t="str">
        <f>CONCATENATE($P$381,SUM($J$382:J404))</f>
        <v>9.3.0</v>
      </c>
      <c r="B404" s="220">
        <v>91379</v>
      </c>
      <c r="C404" s="220"/>
      <c r="D404" s="202" t="s">
        <v>200</v>
      </c>
      <c r="E404" s="241" t="s">
        <v>1389</v>
      </c>
      <c r="F404" s="111"/>
      <c r="G404" s="230">
        <v>562.86</v>
      </c>
      <c r="H404" s="131">
        <f t="shared" si="31"/>
        <v>0</v>
      </c>
      <c r="I404" s="112"/>
      <c r="J404" s="194" t="str">
        <f t="shared" si="30"/>
        <v>-</v>
      </c>
    </row>
    <row r="405" spans="1:16" s="150" customFormat="1" ht="15.75" hidden="1" customHeight="1">
      <c r="A405" s="193" t="str">
        <f>CONCATENATE($P$381,SUM($J$382:J405))</f>
        <v>9.3.0</v>
      </c>
      <c r="B405" s="220">
        <v>91464</v>
      </c>
      <c r="C405" s="220"/>
      <c r="D405" s="202" t="s">
        <v>207</v>
      </c>
      <c r="E405" s="241" t="s">
        <v>1389</v>
      </c>
      <c r="F405" s="111"/>
      <c r="G405" s="230">
        <v>229.39</v>
      </c>
      <c r="H405" s="131">
        <f t="shared" si="31"/>
        <v>0</v>
      </c>
      <c r="I405" s="112"/>
      <c r="J405" s="194" t="str">
        <f t="shared" si="30"/>
        <v>-</v>
      </c>
    </row>
    <row r="406" spans="1:16" s="150" customFormat="1" ht="15.75" hidden="1" customHeight="1">
      <c r="A406" s="193" t="str">
        <f>CONCATENATE($P$381,SUM($J$382:J406))</f>
        <v>9.3.0</v>
      </c>
      <c r="B406" s="220">
        <v>91507</v>
      </c>
      <c r="C406" s="220"/>
      <c r="D406" s="202" t="s">
        <v>1137</v>
      </c>
      <c r="E406" s="241" t="s">
        <v>1389</v>
      </c>
      <c r="F406" s="111"/>
      <c r="G406" s="230">
        <v>53.21</v>
      </c>
      <c r="H406" s="131">
        <f t="shared" si="31"/>
        <v>0</v>
      </c>
      <c r="I406" s="112"/>
      <c r="J406" s="194" t="str">
        <f t="shared" si="30"/>
        <v>-</v>
      </c>
    </row>
    <row r="407" spans="1:16" s="150" customFormat="1" ht="15.75" hidden="1" customHeight="1">
      <c r="A407" s="198"/>
      <c r="B407" s="199"/>
      <c r="C407" s="458"/>
      <c r="D407" s="200"/>
      <c r="E407" s="46" t="s">
        <v>1263</v>
      </c>
      <c r="F407" s="156"/>
      <c r="G407" s="232"/>
      <c r="H407" s="157" t="str">
        <f>A381</f>
        <v>9.3</v>
      </c>
      <c r="I407" s="186">
        <f>SUM(H382:H406)</f>
        <v>0</v>
      </c>
      <c r="J407" s="194" t="str">
        <f>IF(I407&gt;0.01,1,"")</f>
        <v/>
      </c>
    </row>
    <row r="408" spans="1:16" s="150" customFormat="1" ht="30" customHeight="1">
      <c r="A408" s="311"/>
      <c r="B408" s="199"/>
      <c r="C408" s="458"/>
      <c r="D408" s="200"/>
      <c r="E408" s="305" t="s">
        <v>1262</v>
      </c>
      <c r="F408" s="306"/>
      <c r="G408" s="312"/>
      <c r="H408" s="308">
        <f>A338</f>
        <v>7</v>
      </c>
      <c r="I408" s="337">
        <f>I362+I380+I407</f>
        <v>11898.039999999999</v>
      </c>
      <c r="J408" s="194">
        <f>IF(I408&gt;0.01,1,"")</f>
        <v>1</v>
      </c>
    </row>
    <row r="409" spans="1:16" s="150" customFormat="1" ht="15.75" hidden="1" customHeight="1">
      <c r="A409" s="188">
        <v>10</v>
      </c>
      <c r="B409" s="151"/>
      <c r="C409" s="462"/>
      <c r="D409" s="152" t="s">
        <v>1223</v>
      </c>
      <c r="E409" s="45"/>
      <c r="F409" s="154"/>
      <c r="G409" s="227"/>
      <c r="H409" s="153"/>
      <c r="I409" s="155"/>
      <c r="J409" s="194" t="str">
        <f>J426</f>
        <v/>
      </c>
      <c r="K409" s="150">
        <f>A338</f>
        <v>7</v>
      </c>
      <c r="P409" s="150" t="str">
        <f>CONCATENATE(A409,".")</f>
        <v>10.</v>
      </c>
    </row>
    <row r="410" spans="1:16" s="150" customFormat="1" ht="15.75" hidden="1" customHeight="1">
      <c r="A410" s="193" t="str">
        <f>CONCATENATE($P$409,SUM($J410:J$410))</f>
        <v>10.0</v>
      </c>
      <c r="B410" s="222">
        <v>161390</v>
      </c>
      <c r="C410" s="222"/>
      <c r="D410" s="202" t="s">
        <v>361</v>
      </c>
      <c r="E410" s="241" t="s">
        <v>1389</v>
      </c>
      <c r="F410" s="111"/>
      <c r="G410" s="230">
        <v>650.16999999999996</v>
      </c>
      <c r="H410" s="131">
        <f>F410*G410</f>
        <v>0</v>
      </c>
      <c r="I410" s="110"/>
      <c r="J410" s="194" t="str">
        <f t="shared" ref="J410:J425" si="32">IF(F410&gt;0.01,1,"-")</f>
        <v>-</v>
      </c>
    </row>
    <row r="411" spans="1:16" s="150" customFormat="1" ht="15.75" hidden="1" customHeight="1">
      <c r="A411" s="193" t="str">
        <f>CONCATENATE($P$409,SUM($J$410:J411))</f>
        <v>10.0</v>
      </c>
      <c r="B411" s="222">
        <v>161385</v>
      </c>
      <c r="C411" s="222"/>
      <c r="D411" s="202" t="s">
        <v>356</v>
      </c>
      <c r="E411" s="241" t="s">
        <v>1389</v>
      </c>
      <c r="F411" s="111"/>
      <c r="G411" s="230">
        <v>112.67</v>
      </c>
      <c r="H411" s="131">
        <f t="shared" ref="H411:H425" si="33">F411*G411</f>
        <v>0</v>
      </c>
      <c r="I411" s="110"/>
      <c r="J411" s="194" t="str">
        <f t="shared" si="32"/>
        <v>-</v>
      </c>
    </row>
    <row r="412" spans="1:16" s="150" customFormat="1" ht="15.75" hidden="1" customHeight="1">
      <c r="A412" s="193" t="str">
        <f>CONCATENATE($P$409,SUM($J$410:J412))</f>
        <v>10.0</v>
      </c>
      <c r="B412" s="222">
        <v>160202</v>
      </c>
      <c r="C412" s="222"/>
      <c r="D412" s="202" t="s">
        <v>355</v>
      </c>
      <c r="E412" s="241" t="s">
        <v>1389</v>
      </c>
      <c r="F412" s="111"/>
      <c r="G412" s="230">
        <v>241.17</v>
      </c>
      <c r="H412" s="131">
        <f t="shared" si="33"/>
        <v>0</v>
      </c>
      <c r="I412" s="110"/>
      <c r="J412" s="194" t="str">
        <f t="shared" si="32"/>
        <v>-</v>
      </c>
    </row>
    <row r="413" spans="1:16" s="150" customFormat="1" ht="15.75" hidden="1" customHeight="1">
      <c r="A413" s="193" t="str">
        <f>CONCATENATE($P$409,SUM($J$410:J413))</f>
        <v>10.0</v>
      </c>
      <c r="B413" s="222">
        <v>161400</v>
      </c>
      <c r="C413" s="222"/>
      <c r="D413" s="202" t="s">
        <v>1366</v>
      </c>
      <c r="E413" s="241" t="s">
        <v>1389</v>
      </c>
      <c r="F413" s="111"/>
      <c r="G413" s="230">
        <v>546.96</v>
      </c>
      <c r="H413" s="131">
        <f t="shared" si="33"/>
        <v>0</v>
      </c>
      <c r="I413" s="110"/>
      <c r="J413" s="194" t="str">
        <f t="shared" si="32"/>
        <v>-</v>
      </c>
    </row>
    <row r="414" spans="1:16" s="150" customFormat="1" ht="15.75" hidden="1" customHeight="1">
      <c r="A414" s="193" t="str">
        <f>CONCATENATE($P$409,SUM($J$410:J414))</f>
        <v>10.0</v>
      </c>
      <c r="B414" s="222">
        <v>161384</v>
      </c>
      <c r="C414" s="222"/>
      <c r="D414" s="202" t="s">
        <v>1367</v>
      </c>
      <c r="E414" s="241" t="s">
        <v>1389</v>
      </c>
      <c r="F414" s="111"/>
      <c r="G414" s="230">
        <v>338.17</v>
      </c>
      <c r="H414" s="131">
        <f t="shared" si="33"/>
        <v>0</v>
      </c>
      <c r="I414" s="110"/>
      <c r="J414" s="194" t="str">
        <f t="shared" si="32"/>
        <v>-</v>
      </c>
    </row>
    <row r="415" spans="1:16" s="150" customFormat="1" ht="15.75" hidden="1" customHeight="1">
      <c r="A415" s="193" t="str">
        <f>CONCATENATE($P$409,SUM($J$410:J415))</f>
        <v>10.0</v>
      </c>
      <c r="B415" s="222">
        <v>160155</v>
      </c>
      <c r="C415" s="222"/>
      <c r="D415" s="202" t="s">
        <v>352</v>
      </c>
      <c r="E415" s="241" t="s">
        <v>1389</v>
      </c>
      <c r="F415" s="111"/>
      <c r="G415" s="230">
        <v>161.37</v>
      </c>
      <c r="H415" s="131">
        <f t="shared" si="33"/>
        <v>0</v>
      </c>
      <c r="I415" s="110"/>
      <c r="J415" s="194" t="str">
        <f t="shared" si="32"/>
        <v>-</v>
      </c>
    </row>
    <row r="416" spans="1:16" s="150" customFormat="1" ht="15.75" hidden="1" customHeight="1">
      <c r="A416" s="193" t="str">
        <f>CONCATENATE($P$409,SUM($J$410:J416))</f>
        <v>10.0</v>
      </c>
      <c r="B416" s="222">
        <v>160156</v>
      </c>
      <c r="C416" s="222"/>
      <c r="D416" s="202" t="s">
        <v>353</v>
      </c>
      <c r="E416" s="241" t="s">
        <v>1389</v>
      </c>
      <c r="F416" s="111"/>
      <c r="G416" s="230">
        <v>251.67</v>
      </c>
      <c r="H416" s="131">
        <f t="shared" si="33"/>
        <v>0</v>
      </c>
      <c r="I416" s="110"/>
      <c r="J416" s="194" t="str">
        <f t="shared" si="32"/>
        <v>-</v>
      </c>
    </row>
    <row r="417" spans="1:16" s="150" customFormat="1" ht="15.75" hidden="1" customHeight="1">
      <c r="A417" s="193" t="str">
        <f>CONCATENATE($P$409,SUM($J$410:J417))</f>
        <v>10.0</v>
      </c>
      <c r="B417" s="222">
        <v>160157</v>
      </c>
      <c r="C417" s="222"/>
      <c r="D417" s="202" t="s">
        <v>354</v>
      </c>
      <c r="E417" s="241" t="s">
        <v>1389</v>
      </c>
      <c r="F417" s="111"/>
      <c r="G417" s="230">
        <v>325.17</v>
      </c>
      <c r="H417" s="131">
        <f t="shared" si="33"/>
        <v>0</v>
      </c>
      <c r="I417" s="110"/>
      <c r="J417" s="194" t="str">
        <f t="shared" si="32"/>
        <v>-</v>
      </c>
    </row>
    <row r="418" spans="1:16" s="150" customFormat="1" ht="15.75" hidden="1" customHeight="1">
      <c r="A418" s="193" t="str">
        <f>CONCATENATE($P$409,SUM($J$410:J418))</f>
        <v>10.0</v>
      </c>
      <c r="B418" s="222">
        <v>161389</v>
      </c>
      <c r="C418" s="222"/>
      <c r="D418" s="202" t="s">
        <v>360</v>
      </c>
      <c r="E418" s="241" t="s">
        <v>1389</v>
      </c>
      <c r="F418" s="111"/>
      <c r="G418" s="230">
        <v>407.92</v>
      </c>
      <c r="H418" s="131">
        <f t="shared" si="33"/>
        <v>0</v>
      </c>
      <c r="I418" s="110"/>
      <c r="J418" s="194" t="str">
        <f t="shared" si="32"/>
        <v>-</v>
      </c>
    </row>
    <row r="419" spans="1:16" s="150" customFormat="1" ht="15.75" hidden="1" customHeight="1">
      <c r="A419" s="193" t="str">
        <f>CONCATENATE($P$409,SUM($J$410:J419))</f>
        <v>10.0</v>
      </c>
      <c r="B419" s="222">
        <v>161387</v>
      </c>
      <c r="C419" s="222"/>
      <c r="D419" s="202" t="s">
        <v>358</v>
      </c>
      <c r="E419" s="241" t="s">
        <v>1389</v>
      </c>
      <c r="F419" s="111"/>
      <c r="G419" s="230">
        <v>496.42</v>
      </c>
      <c r="H419" s="131">
        <f t="shared" si="33"/>
        <v>0</v>
      </c>
      <c r="I419" s="110"/>
      <c r="J419" s="194" t="str">
        <f t="shared" si="32"/>
        <v>-</v>
      </c>
    </row>
    <row r="420" spans="1:16" s="150" customFormat="1" ht="15.75" hidden="1" customHeight="1">
      <c r="A420" s="193" t="str">
        <f>CONCATENATE($P$409,SUM($J$410:J420))</f>
        <v>10.0</v>
      </c>
      <c r="B420" s="222">
        <v>161386</v>
      </c>
      <c r="C420" s="222"/>
      <c r="D420" s="202" t="s">
        <v>357</v>
      </c>
      <c r="E420" s="241" t="s">
        <v>1389</v>
      </c>
      <c r="F420" s="111"/>
      <c r="G420" s="230">
        <v>596.41999999999996</v>
      </c>
      <c r="H420" s="131">
        <f t="shared" si="33"/>
        <v>0</v>
      </c>
      <c r="I420" s="110"/>
      <c r="J420" s="194" t="str">
        <f t="shared" si="32"/>
        <v>-</v>
      </c>
    </row>
    <row r="421" spans="1:16" s="150" customFormat="1" ht="15.75" hidden="1" customHeight="1">
      <c r="A421" s="193" t="str">
        <f>CONCATENATE($P$409,SUM($J$410:J421))</f>
        <v>10.0</v>
      </c>
      <c r="B421" s="222">
        <v>161394</v>
      </c>
      <c r="C421" s="222"/>
      <c r="D421" s="202" t="s">
        <v>365</v>
      </c>
      <c r="E421" s="241" t="s">
        <v>1389</v>
      </c>
      <c r="F421" s="111"/>
      <c r="G421" s="230">
        <v>774.72</v>
      </c>
      <c r="H421" s="131">
        <f t="shared" si="33"/>
        <v>0</v>
      </c>
      <c r="I421" s="110"/>
      <c r="J421" s="194" t="str">
        <f t="shared" si="32"/>
        <v>-</v>
      </c>
    </row>
    <row r="422" spans="1:16" s="150" customFormat="1" ht="15.75" hidden="1" customHeight="1">
      <c r="A422" s="193" t="str">
        <f>CONCATENATE($P$409,SUM($J$410:J422))</f>
        <v>10.0</v>
      </c>
      <c r="B422" s="222">
        <v>161391</v>
      </c>
      <c r="C422" s="222"/>
      <c r="D422" s="202" t="s">
        <v>362</v>
      </c>
      <c r="E422" s="241" t="s">
        <v>1389</v>
      </c>
      <c r="F422" s="111"/>
      <c r="G422" s="230">
        <v>348.92</v>
      </c>
      <c r="H422" s="131">
        <f t="shared" si="33"/>
        <v>0</v>
      </c>
      <c r="I422" s="110"/>
      <c r="J422" s="194" t="str">
        <f t="shared" si="32"/>
        <v>-</v>
      </c>
    </row>
    <row r="423" spans="1:16" s="150" customFormat="1" ht="15.75" hidden="1" customHeight="1">
      <c r="A423" s="193" t="str">
        <f>CONCATENATE($P$409,SUM($J$410:J423))</f>
        <v>10.0</v>
      </c>
      <c r="B423" s="222">
        <v>161392</v>
      </c>
      <c r="C423" s="222"/>
      <c r="D423" s="202" t="s">
        <v>363</v>
      </c>
      <c r="E423" s="241" t="s">
        <v>1389</v>
      </c>
      <c r="F423" s="111"/>
      <c r="G423" s="230">
        <v>416.42</v>
      </c>
      <c r="H423" s="131">
        <f t="shared" si="33"/>
        <v>0</v>
      </c>
      <c r="I423" s="112"/>
      <c r="J423" s="194" t="str">
        <f t="shared" si="32"/>
        <v>-</v>
      </c>
    </row>
    <row r="424" spans="1:16" s="150" customFormat="1" ht="15.75" hidden="1" customHeight="1">
      <c r="A424" s="193" t="str">
        <f>CONCATENATE($P$409,SUM($J$410:J424))</f>
        <v>10.0</v>
      </c>
      <c r="B424" s="222">
        <v>161388</v>
      </c>
      <c r="C424" s="222"/>
      <c r="D424" s="202" t="s">
        <v>359</v>
      </c>
      <c r="E424" s="241" t="s">
        <v>1389</v>
      </c>
      <c r="F424" s="111"/>
      <c r="G424" s="230">
        <v>543.91999999999996</v>
      </c>
      <c r="H424" s="131">
        <f t="shared" si="33"/>
        <v>0</v>
      </c>
      <c r="I424" s="110"/>
      <c r="J424" s="194" t="str">
        <f t="shared" si="32"/>
        <v>-</v>
      </c>
    </row>
    <row r="425" spans="1:16" s="150" customFormat="1" ht="15.75" hidden="1" customHeight="1">
      <c r="A425" s="193" t="str">
        <f>CONCATENATE($P$409,SUM($J$410:J425))</f>
        <v>10.0</v>
      </c>
      <c r="B425" s="222">
        <v>161393</v>
      </c>
      <c r="C425" s="222"/>
      <c r="D425" s="202" t="s">
        <v>364</v>
      </c>
      <c r="E425" s="241" t="s">
        <v>1389</v>
      </c>
      <c r="F425" s="111"/>
      <c r="G425" s="230">
        <v>823.92</v>
      </c>
      <c r="H425" s="131">
        <f t="shared" si="33"/>
        <v>0</v>
      </c>
      <c r="I425" s="110"/>
      <c r="J425" s="194" t="str">
        <f t="shared" si="32"/>
        <v>-</v>
      </c>
    </row>
    <row r="426" spans="1:16" s="150" customFormat="1" ht="15.75" hidden="1" customHeight="1">
      <c r="A426" s="204"/>
      <c r="B426" s="199"/>
      <c r="C426" s="458"/>
      <c r="D426" s="200"/>
      <c r="E426" s="46" t="s">
        <v>1262</v>
      </c>
      <c r="F426" s="156"/>
      <c r="G426" s="232"/>
      <c r="H426" s="157">
        <f>A409</f>
        <v>10</v>
      </c>
      <c r="I426" s="186">
        <f>SUM(H410:H425)</f>
        <v>0</v>
      </c>
      <c r="J426" s="194" t="str">
        <f>IF(I426&gt;0.01,1,"")</f>
        <v/>
      </c>
    </row>
    <row r="427" spans="1:16" s="150" customFormat="1" ht="15.75" hidden="1" customHeight="1">
      <c r="A427" s="288">
        <v>11</v>
      </c>
      <c r="B427" s="289"/>
      <c r="C427" s="456"/>
      <c r="D427" s="290" t="s">
        <v>212</v>
      </c>
      <c r="E427" s="291"/>
      <c r="F427" s="292"/>
      <c r="G427" s="293"/>
      <c r="H427" s="294"/>
      <c r="I427" s="295"/>
      <c r="J427" s="194" t="str">
        <f>J444</f>
        <v/>
      </c>
      <c r="K427" s="260">
        <f>A409</f>
        <v>10</v>
      </c>
      <c r="P427" s="150" t="str">
        <f>CONCATENATE(A427,".")</f>
        <v>11.</v>
      </c>
    </row>
    <row r="428" spans="1:16" s="150" customFormat="1" ht="15.75" hidden="1" customHeight="1">
      <c r="A428" s="281" t="s">
        <v>1362</v>
      </c>
      <c r="B428" s="282"/>
      <c r="C428" s="461"/>
      <c r="D428" s="283" t="s">
        <v>213</v>
      </c>
      <c r="E428" s="284"/>
      <c r="F428" s="154"/>
      <c r="G428" s="285"/>
      <c r="H428" s="286"/>
      <c r="I428" s="287"/>
      <c r="J428" s="194" t="str">
        <f>IF(SUM(F429:F443)&gt;0.001,1,"")</f>
        <v/>
      </c>
      <c r="P428" s="150" t="str">
        <f>CONCATENATE(A428,".")</f>
        <v>11.1.</v>
      </c>
    </row>
    <row r="429" spans="1:16" s="195" customFormat="1" ht="15.75" hidden="1" customHeight="1">
      <c r="A429" s="197" t="str">
        <f>CONCATENATE($P$428,SUM($J429:J$429))</f>
        <v>11.1.0</v>
      </c>
      <c r="B429" s="222">
        <v>100816</v>
      </c>
      <c r="C429" s="222"/>
      <c r="D429" s="202" t="s">
        <v>219</v>
      </c>
      <c r="E429" s="241" t="s">
        <v>3</v>
      </c>
      <c r="F429" s="111"/>
      <c r="G429" s="230">
        <v>62.68</v>
      </c>
      <c r="H429" s="131">
        <f>F429*G429</f>
        <v>0</v>
      </c>
      <c r="I429" s="132"/>
      <c r="J429" s="201" t="str">
        <f t="shared" ref="J429:J443" si="34">IF(F429&gt;0.01,1,"-")</f>
        <v>-</v>
      </c>
    </row>
    <row r="430" spans="1:16" s="195" customFormat="1" ht="15.75" hidden="1" customHeight="1">
      <c r="A430" s="197" t="str">
        <f>CONCATENATE($P$428,SUM($J$429:J430))</f>
        <v>11.1.0</v>
      </c>
      <c r="B430" s="222">
        <v>100817</v>
      </c>
      <c r="C430" s="222"/>
      <c r="D430" s="202" t="s">
        <v>220</v>
      </c>
      <c r="E430" s="241" t="s">
        <v>3</v>
      </c>
      <c r="F430" s="111"/>
      <c r="G430" s="230">
        <v>87.11</v>
      </c>
      <c r="H430" s="131">
        <f t="shared" ref="H430:H443" si="35">F430*G430</f>
        <v>0</v>
      </c>
      <c r="I430" s="132"/>
      <c r="J430" s="201" t="str">
        <f t="shared" si="34"/>
        <v>-</v>
      </c>
    </row>
    <row r="431" spans="1:16" s="195" customFormat="1" ht="15.75" hidden="1" customHeight="1">
      <c r="A431" s="197" t="str">
        <f>CONCATENATE($P$428,SUM($J$429:J431))</f>
        <v>11.1.0</v>
      </c>
      <c r="B431" s="222">
        <v>100818</v>
      </c>
      <c r="C431" s="222"/>
      <c r="D431" s="202" t="s">
        <v>221</v>
      </c>
      <c r="E431" s="241" t="s">
        <v>3</v>
      </c>
      <c r="F431" s="111"/>
      <c r="G431" s="230">
        <v>72.61</v>
      </c>
      <c r="H431" s="131">
        <f t="shared" si="35"/>
        <v>0</v>
      </c>
      <c r="I431" s="132"/>
      <c r="J431" s="201" t="str">
        <f t="shared" si="34"/>
        <v>-</v>
      </c>
    </row>
    <row r="432" spans="1:16" s="150" customFormat="1" ht="15.75" hidden="1" customHeight="1">
      <c r="A432" s="197" t="str">
        <f>CONCATENATE($P$428,SUM($J$429:J432))</f>
        <v>11.1.0</v>
      </c>
      <c r="B432" s="222">
        <v>100819</v>
      </c>
      <c r="C432" s="222"/>
      <c r="D432" s="202" t="s">
        <v>222</v>
      </c>
      <c r="E432" s="241" t="s">
        <v>3</v>
      </c>
      <c r="F432" s="111"/>
      <c r="G432" s="230">
        <v>27.37</v>
      </c>
      <c r="H432" s="131">
        <f t="shared" si="35"/>
        <v>0</v>
      </c>
      <c r="I432" s="110"/>
      <c r="J432" s="194" t="str">
        <f t="shared" si="34"/>
        <v>-</v>
      </c>
    </row>
    <row r="433" spans="1:16" s="150" customFormat="1" ht="15.75" hidden="1" customHeight="1">
      <c r="A433" s="197" t="str">
        <f>CONCATENATE($P$428,SUM($J$429:J433))</f>
        <v>11.1.0</v>
      </c>
      <c r="B433" s="222">
        <v>100228</v>
      </c>
      <c r="C433" s="222"/>
      <c r="D433" s="202" t="s">
        <v>218</v>
      </c>
      <c r="E433" s="241" t="s">
        <v>1406</v>
      </c>
      <c r="F433" s="111"/>
      <c r="G433" s="230">
        <v>117.14</v>
      </c>
      <c r="H433" s="131">
        <f t="shared" si="35"/>
        <v>0</v>
      </c>
      <c r="I433" s="110"/>
      <c r="J433" s="194" t="str">
        <f t="shared" si="34"/>
        <v>-</v>
      </c>
    </row>
    <row r="434" spans="1:16" s="150" customFormat="1" ht="15.75" hidden="1" customHeight="1">
      <c r="A434" s="320" t="str">
        <f>CONCATENATE($P$428,SUM($J$429:J434))</f>
        <v>11.1.0</v>
      </c>
      <c r="B434" s="317">
        <v>100226</v>
      </c>
      <c r="C434" s="317"/>
      <c r="D434" s="202" t="s">
        <v>214</v>
      </c>
      <c r="E434" s="241" t="s">
        <v>1406</v>
      </c>
      <c r="F434" s="111"/>
      <c r="G434" s="310">
        <v>150.94</v>
      </c>
      <c r="H434" s="131">
        <f t="shared" si="35"/>
        <v>0</v>
      </c>
      <c r="I434" s="132"/>
      <c r="J434" s="194" t="str">
        <f t="shared" si="34"/>
        <v>-</v>
      </c>
    </row>
    <row r="435" spans="1:16" s="150" customFormat="1" ht="15.75" hidden="1" customHeight="1">
      <c r="A435" s="197" t="str">
        <f>CONCATENATE($P$428,SUM($J$429:J435))</f>
        <v>11.1.0</v>
      </c>
      <c r="B435" s="222">
        <v>100406</v>
      </c>
      <c r="C435" s="222"/>
      <c r="D435" s="202" t="s">
        <v>215</v>
      </c>
      <c r="E435" s="241" t="s">
        <v>1406</v>
      </c>
      <c r="F435" s="111"/>
      <c r="G435" s="230">
        <v>254.89</v>
      </c>
      <c r="H435" s="131">
        <f t="shared" si="35"/>
        <v>0</v>
      </c>
      <c r="I435" s="110"/>
      <c r="J435" s="194" t="str">
        <f t="shared" si="34"/>
        <v>-</v>
      </c>
    </row>
    <row r="436" spans="1:16" s="150" customFormat="1" ht="15.75" hidden="1" customHeight="1">
      <c r="A436" s="197" t="str">
        <f>CONCATENATE($P$428,SUM($J$429:J436))</f>
        <v>11.1.0</v>
      </c>
      <c r="B436" s="222">
        <v>100227</v>
      </c>
      <c r="C436" s="222"/>
      <c r="D436" s="202" t="s">
        <v>216</v>
      </c>
      <c r="E436" s="241" t="s">
        <v>1406</v>
      </c>
      <c r="F436" s="111"/>
      <c r="G436" s="230">
        <v>127.07</v>
      </c>
      <c r="H436" s="131">
        <f t="shared" si="35"/>
        <v>0</v>
      </c>
      <c r="I436" s="110"/>
      <c r="J436" s="194" t="str">
        <f t="shared" si="34"/>
        <v>-</v>
      </c>
    </row>
    <row r="437" spans="1:16" s="150" customFormat="1" ht="15.75" hidden="1" customHeight="1">
      <c r="A437" s="197" t="str">
        <f>CONCATENATE($P$428,SUM($J$429:J437))</f>
        <v>11.1.0</v>
      </c>
      <c r="B437" s="222">
        <v>100405</v>
      </c>
      <c r="C437" s="222"/>
      <c r="D437" s="202" t="s">
        <v>217</v>
      </c>
      <c r="E437" s="241" t="s">
        <v>1406</v>
      </c>
      <c r="F437" s="111"/>
      <c r="G437" s="230">
        <v>276.83</v>
      </c>
      <c r="H437" s="131">
        <f t="shared" si="35"/>
        <v>0</v>
      </c>
      <c r="I437" s="110"/>
      <c r="J437" s="194" t="str">
        <f t="shared" si="34"/>
        <v>-</v>
      </c>
    </row>
    <row r="438" spans="1:16" s="150" customFormat="1" ht="15.75" hidden="1" customHeight="1">
      <c r="A438" s="197" t="str">
        <f>CONCATENATE($P$428,SUM($J$429:J438))</f>
        <v>11.1.0</v>
      </c>
      <c r="B438" s="222">
        <v>100821</v>
      </c>
      <c r="C438" s="222"/>
      <c r="D438" s="202" t="s">
        <v>223</v>
      </c>
      <c r="E438" s="241" t="s">
        <v>3</v>
      </c>
      <c r="F438" s="111"/>
      <c r="G438" s="230">
        <v>30.04</v>
      </c>
      <c r="H438" s="131">
        <f t="shared" si="35"/>
        <v>0</v>
      </c>
      <c r="I438" s="110"/>
      <c r="J438" s="194" t="str">
        <f t="shared" si="34"/>
        <v>-</v>
      </c>
    </row>
    <row r="439" spans="1:16" s="150" customFormat="1" ht="15.75" hidden="1" customHeight="1">
      <c r="A439" s="197" t="str">
        <f>CONCATENATE($P$428,SUM($J$429:J439))</f>
        <v>11.1.0</v>
      </c>
      <c r="B439" s="222">
        <v>101274</v>
      </c>
      <c r="C439" s="222"/>
      <c r="D439" s="202" t="s">
        <v>228</v>
      </c>
      <c r="E439" s="241" t="s">
        <v>3</v>
      </c>
      <c r="F439" s="111"/>
      <c r="G439" s="230">
        <v>182.25</v>
      </c>
      <c r="H439" s="131">
        <f t="shared" si="35"/>
        <v>0</v>
      </c>
      <c r="I439" s="110"/>
      <c r="J439" s="194" t="str">
        <f t="shared" si="34"/>
        <v>-</v>
      </c>
    </row>
    <row r="440" spans="1:16" s="150" customFormat="1" ht="15.75" hidden="1" customHeight="1">
      <c r="A440" s="197" t="str">
        <f>CONCATENATE($P$428,SUM($J$429:J440))</f>
        <v>11.1.0</v>
      </c>
      <c r="B440" s="222">
        <v>101273</v>
      </c>
      <c r="C440" s="222"/>
      <c r="D440" s="202" t="s">
        <v>227</v>
      </c>
      <c r="E440" s="241" t="s">
        <v>3</v>
      </c>
      <c r="F440" s="111"/>
      <c r="G440" s="230">
        <v>626.48</v>
      </c>
      <c r="H440" s="131">
        <f t="shared" si="35"/>
        <v>0</v>
      </c>
      <c r="I440" s="110"/>
      <c r="J440" s="194" t="str">
        <f t="shared" si="34"/>
        <v>-</v>
      </c>
    </row>
    <row r="441" spans="1:16" s="150" customFormat="1" ht="15.75" hidden="1" customHeight="1">
      <c r="A441" s="197" t="str">
        <f>CONCATENATE($P$428,SUM($J$429:J441))</f>
        <v>11.1.0</v>
      </c>
      <c r="B441" s="222">
        <v>101270</v>
      </c>
      <c r="C441" s="222"/>
      <c r="D441" s="202" t="s">
        <v>224</v>
      </c>
      <c r="E441" s="241" t="s">
        <v>3</v>
      </c>
      <c r="F441" s="111"/>
      <c r="G441" s="230">
        <v>167.91</v>
      </c>
      <c r="H441" s="131">
        <f t="shared" si="35"/>
        <v>0</v>
      </c>
      <c r="I441" s="110"/>
      <c r="J441" s="194" t="str">
        <f t="shared" si="34"/>
        <v>-</v>
      </c>
    </row>
    <row r="442" spans="1:16" s="150" customFormat="1" ht="15.75" hidden="1" customHeight="1">
      <c r="A442" s="197" t="str">
        <f>CONCATENATE($P$428,SUM($J$429:J442))</f>
        <v>11.1.0</v>
      </c>
      <c r="B442" s="222">
        <v>101271</v>
      </c>
      <c r="C442" s="222"/>
      <c r="D442" s="202" t="s">
        <v>225</v>
      </c>
      <c r="E442" s="241" t="s">
        <v>3</v>
      </c>
      <c r="F442" s="111"/>
      <c r="G442" s="230">
        <v>171.91</v>
      </c>
      <c r="H442" s="131">
        <f t="shared" si="35"/>
        <v>0</v>
      </c>
      <c r="I442" s="110"/>
      <c r="J442" s="194" t="str">
        <f t="shared" si="34"/>
        <v>-</v>
      </c>
    </row>
    <row r="443" spans="1:16" s="150" customFormat="1" ht="15.75" hidden="1" customHeight="1">
      <c r="A443" s="197" t="str">
        <f>CONCATENATE($P$428,SUM($J$429:J443))</f>
        <v>11.1.0</v>
      </c>
      <c r="B443" s="222">
        <v>101272</v>
      </c>
      <c r="C443" s="222"/>
      <c r="D443" s="202" t="s">
        <v>226</v>
      </c>
      <c r="E443" s="241" t="s">
        <v>3</v>
      </c>
      <c r="F443" s="111"/>
      <c r="G443" s="230">
        <v>238.91</v>
      </c>
      <c r="H443" s="131">
        <f t="shared" si="35"/>
        <v>0</v>
      </c>
      <c r="I443" s="110"/>
      <c r="J443" s="194" t="str">
        <f t="shared" si="34"/>
        <v>-</v>
      </c>
    </row>
    <row r="444" spans="1:16" s="150" customFormat="1" ht="15.75" hidden="1" customHeight="1">
      <c r="A444" s="318"/>
      <c r="B444" s="319"/>
      <c r="C444" s="452"/>
      <c r="D444" s="304"/>
      <c r="E444" s="305" t="s">
        <v>1263</v>
      </c>
      <c r="F444" s="306"/>
      <c r="G444" s="312"/>
      <c r="H444" s="308" t="str">
        <f>A428</f>
        <v>11.1</v>
      </c>
      <c r="I444" s="337">
        <f>SUM(H429:H443)</f>
        <v>0</v>
      </c>
      <c r="J444" s="194" t="str">
        <f>IF(I444&gt;0.01,1,"")</f>
        <v/>
      </c>
    </row>
    <row r="445" spans="1:16" s="150" customFormat="1" ht="15.75" hidden="1" customHeight="1">
      <c r="A445" s="188" t="s">
        <v>1363</v>
      </c>
      <c r="B445" s="151"/>
      <c r="C445" s="462"/>
      <c r="D445" s="152" t="s">
        <v>229</v>
      </c>
      <c r="E445" s="238"/>
      <c r="F445" s="154"/>
      <c r="G445" s="227"/>
      <c r="H445" s="205"/>
      <c r="I445" s="155"/>
      <c r="J445" s="194" t="str">
        <f>IF(SUM(F446:F451)&gt;0.001,1,"")</f>
        <v/>
      </c>
      <c r="M445" s="150" t="str">
        <f>CONCATENATE(".",SUM(J428,J444))</f>
        <v>.0</v>
      </c>
      <c r="P445" s="150" t="str">
        <f>CONCATENATE(A445,".")</f>
        <v>11.2.</v>
      </c>
    </row>
    <row r="446" spans="1:16" s="150" customFormat="1" ht="15.75" hidden="1" customHeight="1">
      <c r="A446" s="193" t="str">
        <f>CONCATENATE($P$445,SUM($J446:J$446))</f>
        <v>11.2.0</v>
      </c>
      <c r="B446" s="222">
        <v>100403</v>
      </c>
      <c r="C446" s="222"/>
      <c r="D446" s="202" t="s">
        <v>230</v>
      </c>
      <c r="E446" s="241" t="s">
        <v>1406</v>
      </c>
      <c r="F446" s="111"/>
      <c r="G446" s="230">
        <v>111.56</v>
      </c>
      <c r="H446" s="131">
        <f>F446*G446</f>
        <v>0</v>
      </c>
      <c r="I446" s="110"/>
      <c r="J446" s="194" t="str">
        <f t="shared" ref="J446:J451" si="36">IF(F446&gt;0.01,1,"-")</f>
        <v>-</v>
      </c>
    </row>
    <row r="447" spans="1:16" s="150" customFormat="1" ht="15.75" hidden="1" customHeight="1">
      <c r="A447" s="193" t="str">
        <f>CONCATENATE($P$445,SUM($J$446:J447))</f>
        <v>11.2.0</v>
      </c>
      <c r="B447" s="222">
        <v>100288</v>
      </c>
      <c r="C447" s="222"/>
      <c r="D447" s="202" t="s">
        <v>233</v>
      </c>
      <c r="E447" s="241" t="s">
        <v>1406</v>
      </c>
      <c r="F447" s="111"/>
      <c r="G447" s="230">
        <v>65.34</v>
      </c>
      <c r="H447" s="131">
        <f t="shared" ref="H447:H451" si="37">F447*G447</f>
        <v>0</v>
      </c>
      <c r="I447" s="110"/>
      <c r="J447" s="194" t="str">
        <f t="shared" si="36"/>
        <v>-</v>
      </c>
    </row>
    <row r="448" spans="1:16" s="150" customFormat="1" ht="15.75" hidden="1" customHeight="1">
      <c r="A448" s="193" t="str">
        <f>CONCATENATE($P$445,SUM($J$446:J448))</f>
        <v>11.2.0</v>
      </c>
      <c r="B448" s="222">
        <v>100289</v>
      </c>
      <c r="C448" s="222"/>
      <c r="D448" s="202" t="s">
        <v>234</v>
      </c>
      <c r="E448" s="241" t="s">
        <v>1406</v>
      </c>
      <c r="F448" s="111"/>
      <c r="G448" s="230">
        <v>95.47</v>
      </c>
      <c r="H448" s="131">
        <f t="shared" si="37"/>
        <v>0</v>
      </c>
      <c r="I448" s="110"/>
      <c r="J448" s="194" t="str">
        <f t="shared" si="36"/>
        <v>-</v>
      </c>
    </row>
    <row r="449" spans="1:16" s="150" customFormat="1" ht="15.75" hidden="1" customHeight="1">
      <c r="A449" s="193" t="str">
        <f>CONCATENATE($P$445,SUM($J$446:J449))</f>
        <v>11.2.0</v>
      </c>
      <c r="B449" s="222">
        <v>100404</v>
      </c>
      <c r="C449" s="222"/>
      <c r="D449" s="202" t="s">
        <v>231</v>
      </c>
      <c r="E449" s="241" t="s">
        <v>1406</v>
      </c>
      <c r="F449" s="111"/>
      <c r="G449" s="230">
        <v>149.54</v>
      </c>
      <c r="H449" s="131">
        <f t="shared" si="37"/>
        <v>0</v>
      </c>
      <c r="I449" s="110"/>
      <c r="J449" s="194" t="str">
        <f t="shared" si="36"/>
        <v>-</v>
      </c>
    </row>
    <row r="450" spans="1:16" s="150" customFormat="1" ht="15.75" hidden="1" customHeight="1">
      <c r="A450" s="193" t="str">
        <f>CONCATENATE($P$445,SUM($J$446:J450))</f>
        <v>11.2.0</v>
      </c>
      <c r="B450" s="222">
        <v>100684</v>
      </c>
      <c r="C450" s="222"/>
      <c r="D450" s="202" t="s">
        <v>235</v>
      </c>
      <c r="E450" s="241" t="s">
        <v>1406</v>
      </c>
      <c r="F450" s="111"/>
      <c r="G450" s="230">
        <v>83.08</v>
      </c>
      <c r="H450" s="131">
        <f t="shared" si="37"/>
        <v>0</v>
      </c>
      <c r="I450" s="110"/>
      <c r="J450" s="194" t="str">
        <f t="shared" si="36"/>
        <v>-</v>
      </c>
    </row>
    <row r="451" spans="1:16" s="150" customFormat="1" ht="15.75" hidden="1" customHeight="1">
      <c r="A451" s="193" t="str">
        <f>CONCATENATE($P$445,SUM($J$446:J451))</f>
        <v>11.2.0</v>
      </c>
      <c r="B451" s="222">
        <v>100306</v>
      </c>
      <c r="C451" s="222"/>
      <c r="D451" s="202" t="s">
        <v>232</v>
      </c>
      <c r="E451" s="241" t="s">
        <v>1406</v>
      </c>
      <c r="F451" s="111"/>
      <c r="G451" s="230">
        <v>45.63</v>
      </c>
      <c r="H451" s="131">
        <f t="shared" si="37"/>
        <v>0</v>
      </c>
      <c r="I451" s="110"/>
      <c r="J451" s="194" t="str">
        <f t="shared" si="36"/>
        <v>-</v>
      </c>
    </row>
    <row r="452" spans="1:16" s="150" customFormat="1" ht="15.75" hidden="1" customHeight="1">
      <c r="A452" s="204"/>
      <c r="B452" s="199"/>
      <c r="C452" s="458"/>
      <c r="D452" s="200"/>
      <c r="E452" s="46" t="s">
        <v>1263</v>
      </c>
      <c r="F452" s="156"/>
      <c r="G452" s="232"/>
      <c r="H452" s="157" t="str">
        <f>A445</f>
        <v>11.2</v>
      </c>
      <c r="I452" s="186">
        <f>SUM(H446:H451)</f>
        <v>0</v>
      </c>
      <c r="J452" s="194" t="str">
        <f>IF(I452&gt;0.01,1,"")</f>
        <v/>
      </c>
    </row>
    <row r="453" spans="1:16" s="150" customFormat="1" ht="15.75" hidden="1" customHeight="1">
      <c r="A453" s="188" t="s">
        <v>1364</v>
      </c>
      <c r="B453" s="151"/>
      <c r="C453" s="462"/>
      <c r="D453" s="152" t="s">
        <v>236</v>
      </c>
      <c r="E453" s="238"/>
      <c r="F453" s="154"/>
      <c r="G453" s="227"/>
      <c r="H453" s="205"/>
      <c r="I453" s="155"/>
      <c r="J453" s="194" t="str">
        <f>IF(SUM(F454:F458)&gt;0.001,1,"")</f>
        <v/>
      </c>
      <c r="M453" s="150" t="str">
        <f>CONCATENATE(".",SUM(J427,J445,J453))</f>
        <v>.0</v>
      </c>
      <c r="P453" s="150" t="str">
        <f>CONCATENATE(A453,".")</f>
        <v>11.3.</v>
      </c>
    </row>
    <row r="454" spans="1:16" s="150" customFormat="1" ht="15.75" hidden="1" customHeight="1">
      <c r="A454" s="193" t="str">
        <f>CONCATENATE($P$453,SUM($J454:J$454))</f>
        <v>11.3.0</v>
      </c>
      <c r="B454" s="222">
        <v>100290</v>
      </c>
      <c r="C454" s="222"/>
      <c r="D454" s="202" t="s">
        <v>237</v>
      </c>
      <c r="E454" s="241" t="s">
        <v>1406</v>
      </c>
      <c r="F454" s="111"/>
      <c r="G454" s="230">
        <v>47.16</v>
      </c>
      <c r="H454" s="131">
        <f>F454*G454</f>
        <v>0</v>
      </c>
      <c r="I454" s="110"/>
      <c r="J454" s="194" t="str">
        <f>IF(F454&gt;0.01,1,"-")</f>
        <v>-</v>
      </c>
    </row>
    <row r="455" spans="1:16" s="150" customFormat="1" ht="15.75" hidden="1" customHeight="1">
      <c r="A455" s="193" t="str">
        <f>CONCATENATE($P$453,SUM($J$454:J455))</f>
        <v>11.3.0</v>
      </c>
      <c r="B455" s="222">
        <v>100407</v>
      </c>
      <c r="C455" s="222"/>
      <c r="D455" s="202" t="s">
        <v>238</v>
      </c>
      <c r="E455" s="241" t="s">
        <v>1406</v>
      </c>
      <c r="F455" s="111"/>
      <c r="G455" s="230">
        <v>64.25</v>
      </c>
      <c r="H455" s="131">
        <f t="shared" ref="H455:H458" si="38">F455*G455</f>
        <v>0</v>
      </c>
      <c r="I455" s="110"/>
      <c r="J455" s="194" t="str">
        <f>IF(F455&gt;0.01,1,"-")</f>
        <v>-</v>
      </c>
    </row>
    <row r="456" spans="1:16" s="150" customFormat="1" ht="15.75" hidden="1" customHeight="1">
      <c r="A456" s="193" t="str">
        <f>CONCATENATE($P$453,SUM($J$454:J456))</f>
        <v>11.3.0</v>
      </c>
      <c r="B456" s="222">
        <v>100820</v>
      </c>
      <c r="C456" s="222"/>
      <c r="D456" s="202" t="s">
        <v>239</v>
      </c>
      <c r="E456" s="241" t="s">
        <v>3</v>
      </c>
      <c r="F456" s="111"/>
      <c r="G456" s="230">
        <v>20</v>
      </c>
      <c r="H456" s="131">
        <f t="shared" si="38"/>
        <v>0</v>
      </c>
      <c r="I456" s="110"/>
      <c r="J456" s="194" t="str">
        <f>IF(F456&gt;0.01,1,"-")</f>
        <v>-</v>
      </c>
    </row>
    <row r="457" spans="1:16" s="150" customFormat="1" ht="15.75" hidden="1" customHeight="1">
      <c r="A457" s="193" t="str">
        <f>CONCATENATE($P$453,SUM($J$454:J457))</f>
        <v>11.3.0</v>
      </c>
      <c r="B457" s="222">
        <v>100823</v>
      </c>
      <c r="C457" s="222"/>
      <c r="D457" s="202" t="s">
        <v>240</v>
      </c>
      <c r="E457" s="241" t="s">
        <v>1407</v>
      </c>
      <c r="F457" s="111"/>
      <c r="G457" s="230">
        <v>22.07</v>
      </c>
      <c r="H457" s="131">
        <f t="shared" si="38"/>
        <v>0</v>
      </c>
      <c r="I457" s="110"/>
      <c r="J457" s="194" t="str">
        <f>IF(F457&gt;0.01,1,"-")</f>
        <v>-</v>
      </c>
    </row>
    <row r="458" spans="1:16" s="150" customFormat="1" ht="15.75" hidden="1" customHeight="1">
      <c r="A458" s="193" t="str">
        <f>CONCATENATE($P$453,SUM($J$454:J458))</f>
        <v>11.3.0</v>
      </c>
      <c r="B458" s="222">
        <v>100824</v>
      </c>
      <c r="C458" s="222"/>
      <c r="D458" s="202" t="s">
        <v>241</v>
      </c>
      <c r="E458" s="241" t="s">
        <v>3</v>
      </c>
      <c r="F458" s="111"/>
      <c r="G458" s="230">
        <v>53.47</v>
      </c>
      <c r="H458" s="131">
        <f t="shared" si="38"/>
        <v>0</v>
      </c>
      <c r="I458" s="110"/>
      <c r="J458" s="194" t="str">
        <f>IF(F458&gt;0.01,1,"-")</f>
        <v>-</v>
      </c>
    </row>
    <row r="459" spans="1:16" s="150" customFormat="1" ht="15.75" hidden="1" customHeight="1">
      <c r="A459" s="204"/>
      <c r="B459" s="199"/>
      <c r="C459" s="458"/>
      <c r="D459" s="200"/>
      <c r="E459" s="46" t="s">
        <v>1263</v>
      </c>
      <c r="F459" s="156"/>
      <c r="G459" s="232"/>
      <c r="H459" s="157" t="str">
        <f>A453</f>
        <v>11.3</v>
      </c>
      <c r="I459" s="186">
        <f>SUM(H454:H458)</f>
        <v>0</v>
      </c>
      <c r="J459" s="194" t="str">
        <f>IF(I459&gt;0.01,1,"")</f>
        <v/>
      </c>
    </row>
    <row r="460" spans="1:16" s="150" customFormat="1" ht="15.75" hidden="1" customHeight="1">
      <c r="A460" s="318"/>
      <c r="B460" s="319"/>
      <c r="C460" s="452"/>
      <c r="D460" s="304"/>
      <c r="E460" s="305" t="s">
        <v>1262</v>
      </c>
      <c r="F460" s="306"/>
      <c r="G460" s="312"/>
      <c r="H460" s="308">
        <f>A427</f>
        <v>11</v>
      </c>
      <c r="I460" s="337">
        <f>I444+I452+I459</f>
        <v>0</v>
      </c>
      <c r="J460" s="194" t="str">
        <f>IF(I460&gt;0.01,1,"")</f>
        <v/>
      </c>
    </row>
    <row r="461" spans="1:16" s="150" customFormat="1">
      <c r="A461" s="288">
        <v>8</v>
      </c>
      <c r="B461" s="289"/>
      <c r="C461" s="456"/>
      <c r="D461" s="290" t="s">
        <v>242</v>
      </c>
      <c r="E461" s="291"/>
      <c r="F461" s="292"/>
      <c r="G461" s="293"/>
      <c r="H461" s="294"/>
      <c r="I461" s="295"/>
      <c r="J461" s="194">
        <f>J491</f>
        <v>1</v>
      </c>
      <c r="K461" s="150">
        <f>A427</f>
        <v>11</v>
      </c>
      <c r="P461" s="150" t="str">
        <f>CONCATENATE(A461,".")</f>
        <v>8.</v>
      </c>
    </row>
    <row r="462" spans="1:16" s="150" customFormat="1" ht="15.75" hidden="1" customHeight="1">
      <c r="A462" s="193" t="str">
        <f>CONCATENATE($P$461,SUM($J462:J$462))</f>
        <v>8.0</v>
      </c>
      <c r="B462" s="222" t="s">
        <v>1783</v>
      </c>
      <c r="C462" s="222"/>
      <c r="D462" s="202" t="s">
        <v>243</v>
      </c>
      <c r="E462" s="241" t="s">
        <v>1390</v>
      </c>
      <c r="F462" s="111"/>
      <c r="G462" s="230">
        <v>698.25</v>
      </c>
      <c r="H462" s="131">
        <f>F462*G462</f>
        <v>0</v>
      </c>
      <c r="I462" s="110"/>
      <c r="J462" s="194" t="str">
        <f t="shared" ref="J462:J490" si="39">IF(F462&gt;0.01,1,"-")</f>
        <v>-</v>
      </c>
    </row>
    <row r="463" spans="1:16" s="150" customFormat="1" ht="15.75" hidden="1" customHeight="1">
      <c r="A463" s="193" t="str">
        <f>CONCATENATE($P$461,SUM($J$462:J463))</f>
        <v>8.0</v>
      </c>
      <c r="B463" s="222" t="s">
        <v>1784</v>
      </c>
      <c r="C463" s="222"/>
      <c r="D463" s="202" t="s">
        <v>244</v>
      </c>
      <c r="E463" s="241" t="s">
        <v>1390</v>
      </c>
      <c r="F463" s="111"/>
      <c r="G463" s="230">
        <v>451.64</v>
      </c>
      <c r="H463" s="131">
        <f t="shared" ref="H463:H490" si="40">F463*G463</f>
        <v>0</v>
      </c>
      <c r="I463" s="110"/>
      <c r="J463" s="194" t="str">
        <f t="shared" si="39"/>
        <v>-</v>
      </c>
    </row>
    <row r="464" spans="1:16" s="150" customFormat="1" ht="15.75" hidden="1" customHeight="1">
      <c r="A464" s="193" t="str">
        <f>CONCATENATE($P$461,SUM($J$462:J464))</f>
        <v>8.0</v>
      </c>
      <c r="B464" s="222" t="s">
        <v>1785</v>
      </c>
      <c r="C464" s="222"/>
      <c r="D464" s="202" t="s">
        <v>245</v>
      </c>
      <c r="E464" s="241" t="s">
        <v>1390</v>
      </c>
      <c r="F464" s="111"/>
      <c r="G464" s="230">
        <v>394.38</v>
      </c>
      <c r="H464" s="131">
        <f t="shared" si="40"/>
        <v>0</v>
      </c>
      <c r="I464" s="110"/>
      <c r="J464" s="194" t="str">
        <f t="shared" si="39"/>
        <v>-</v>
      </c>
    </row>
    <row r="465" spans="1:10" s="150" customFormat="1" ht="15.75" hidden="1" customHeight="1">
      <c r="A465" s="193" t="str">
        <f>CONCATENATE($P$461,SUM($J$462:J465))</f>
        <v>8.0</v>
      </c>
      <c r="B465" s="222" t="s">
        <v>1786</v>
      </c>
      <c r="C465" s="222"/>
      <c r="D465" s="202" t="s">
        <v>253</v>
      </c>
      <c r="E465" s="241" t="s">
        <v>1390</v>
      </c>
      <c r="F465" s="111"/>
      <c r="G465" s="230">
        <v>606.13</v>
      </c>
      <c r="H465" s="131">
        <f t="shared" si="40"/>
        <v>0</v>
      </c>
      <c r="I465" s="110"/>
      <c r="J465" s="194" t="str">
        <f t="shared" si="39"/>
        <v>-</v>
      </c>
    </row>
    <row r="466" spans="1:10" s="150" customFormat="1" ht="15.75" hidden="1" customHeight="1">
      <c r="A466" s="193" t="str">
        <f>CONCATENATE($P$461,SUM($J$462:J466))</f>
        <v>8.0</v>
      </c>
      <c r="B466" s="222" t="s">
        <v>1787</v>
      </c>
      <c r="C466" s="222"/>
      <c r="D466" s="202" t="s">
        <v>1138</v>
      </c>
      <c r="E466" s="241" t="s">
        <v>1390</v>
      </c>
      <c r="F466" s="111"/>
      <c r="G466" s="230">
        <v>385.91</v>
      </c>
      <c r="H466" s="131">
        <f t="shared" si="40"/>
        <v>0</v>
      </c>
      <c r="I466" s="110"/>
      <c r="J466" s="194" t="str">
        <f t="shared" si="39"/>
        <v>-</v>
      </c>
    </row>
    <row r="467" spans="1:10" s="195" customFormat="1" ht="15.75" hidden="1" customHeight="1">
      <c r="A467" s="193" t="str">
        <f>CONCATENATE($P$461,SUM($J$462:J467))</f>
        <v>8.0</v>
      </c>
      <c r="B467" s="222" t="s">
        <v>1788</v>
      </c>
      <c r="C467" s="222"/>
      <c r="D467" s="202" t="s">
        <v>248</v>
      </c>
      <c r="E467" s="241" t="s">
        <v>1389</v>
      </c>
      <c r="F467" s="111"/>
      <c r="G467" s="230">
        <v>79.61</v>
      </c>
      <c r="H467" s="131">
        <f t="shared" si="40"/>
        <v>0</v>
      </c>
      <c r="I467" s="132"/>
      <c r="J467" s="201" t="str">
        <f t="shared" si="39"/>
        <v>-</v>
      </c>
    </row>
    <row r="468" spans="1:10" s="150" customFormat="1" ht="15.75" hidden="1" customHeight="1">
      <c r="A468" s="193" t="str">
        <f>CONCATENATE($P$461,SUM($J$462:J468))</f>
        <v>8.0</v>
      </c>
      <c r="B468" s="222" t="s">
        <v>1789</v>
      </c>
      <c r="C468" s="222"/>
      <c r="D468" s="202" t="s">
        <v>1790</v>
      </c>
      <c r="E468" s="241" t="s">
        <v>1389</v>
      </c>
      <c r="F468" s="111"/>
      <c r="G468" s="230">
        <v>47.33</v>
      </c>
      <c r="H468" s="131">
        <f t="shared" si="40"/>
        <v>0</v>
      </c>
      <c r="I468" s="110"/>
      <c r="J468" s="194" t="str">
        <f t="shared" si="39"/>
        <v>-</v>
      </c>
    </row>
    <row r="469" spans="1:10" s="150" customFormat="1" ht="15.75" hidden="1" customHeight="1">
      <c r="A469" s="193" t="str">
        <f>CONCATENATE($P$461,SUM($J$462:J469))</f>
        <v>8.0</v>
      </c>
      <c r="B469" s="222" t="s">
        <v>1791</v>
      </c>
      <c r="C469" s="222"/>
      <c r="D469" s="202" t="s">
        <v>263</v>
      </c>
      <c r="E469" s="241" t="s">
        <v>1391</v>
      </c>
      <c r="F469" s="111"/>
      <c r="G469" s="230">
        <v>8.1</v>
      </c>
      <c r="H469" s="131">
        <f t="shared" si="40"/>
        <v>0</v>
      </c>
      <c r="I469" s="110"/>
      <c r="J469" s="194" t="str">
        <f t="shared" si="39"/>
        <v>-</v>
      </c>
    </row>
    <row r="470" spans="1:10" s="150" customFormat="1" ht="15.75" hidden="1" customHeight="1">
      <c r="A470" s="193" t="str">
        <f>CONCATENATE($P$461,SUM($J$462:J470))</f>
        <v>8.0</v>
      </c>
      <c r="B470" s="222" t="s">
        <v>1792</v>
      </c>
      <c r="C470" s="222"/>
      <c r="D470" s="202" t="s">
        <v>247</v>
      </c>
      <c r="E470" s="241" t="s">
        <v>1389</v>
      </c>
      <c r="F470" s="111"/>
      <c r="G470" s="230">
        <v>11.23</v>
      </c>
      <c r="H470" s="131">
        <f t="shared" si="40"/>
        <v>0</v>
      </c>
      <c r="I470" s="110"/>
      <c r="J470" s="194" t="str">
        <f t="shared" si="39"/>
        <v>-</v>
      </c>
    </row>
    <row r="471" spans="1:10" s="150" customFormat="1" ht="15.75" hidden="1" customHeight="1">
      <c r="A471" s="193" t="str">
        <f>CONCATENATE($P$461,SUM($J$462:J471))</f>
        <v>8.0</v>
      </c>
      <c r="B471" s="222" t="s">
        <v>1793</v>
      </c>
      <c r="C471" s="222"/>
      <c r="D471" s="202" t="s">
        <v>258</v>
      </c>
      <c r="E471" s="241" t="s">
        <v>1389</v>
      </c>
      <c r="F471" s="111"/>
      <c r="G471" s="230">
        <v>79.72</v>
      </c>
      <c r="H471" s="131">
        <f t="shared" si="40"/>
        <v>0</v>
      </c>
      <c r="I471" s="110"/>
      <c r="J471" s="194" t="str">
        <f t="shared" si="39"/>
        <v>-</v>
      </c>
    </row>
    <row r="472" spans="1:10" s="150" customFormat="1" ht="15.75" hidden="1" customHeight="1">
      <c r="A472" s="193" t="str">
        <f>CONCATENATE($P$461,SUM($J$462:J472))</f>
        <v>8.0</v>
      </c>
      <c r="B472" s="222" t="s">
        <v>1794</v>
      </c>
      <c r="C472" s="222"/>
      <c r="D472" s="202" t="s">
        <v>257</v>
      </c>
      <c r="E472" s="241" t="s">
        <v>1389</v>
      </c>
      <c r="F472" s="111"/>
      <c r="G472" s="230">
        <v>88.23</v>
      </c>
      <c r="H472" s="131">
        <f t="shared" si="40"/>
        <v>0</v>
      </c>
      <c r="I472" s="110"/>
      <c r="J472" s="194" t="str">
        <f t="shared" si="39"/>
        <v>-</v>
      </c>
    </row>
    <row r="473" spans="1:10" s="150" customFormat="1" ht="15.75" hidden="1" customHeight="1">
      <c r="A473" s="193" t="str">
        <f>CONCATENATE($P$461,SUM($J$462:J473))</f>
        <v>8.0</v>
      </c>
      <c r="B473" s="222" t="s">
        <v>1795</v>
      </c>
      <c r="C473" s="222"/>
      <c r="D473" s="202" t="s">
        <v>251</v>
      </c>
      <c r="E473" s="241" t="s">
        <v>1389</v>
      </c>
      <c r="F473" s="111"/>
      <c r="G473" s="230">
        <v>748.03</v>
      </c>
      <c r="H473" s="131">
        <f t="shared" si="40"/>
        <v>0</v>
      </c>
      <c r="I473" s="110"/>
      <c r="J473" s="194" t="str">
        <f t="shared" si="39"/>
        <v>-</v>
      </c>
    </row>
    <row r="474" spans="1:10" s="150" customFormat="1" ht="15.75" hidden="1" customHeight="1">
      <c r="A474" s="193" t="str">
        <f>CONCATENATE($P$461,SUM($J$462:J474))</f>
        <v>8.0</v>
      </c>
      <c r="B474" s="222" t="s">
        <v>1796</v>
      </c>
      <c r="C474" s="222"/>
      <c r="D474" s="202" t="s">
        <v>1139</v>
      </c>
      <c r="E474" s="241" t="s">
        <v>1389</v>
      </c>
      <c r="F474" s="111"/>
      <c r="G474" s="230">
        <v>833.05</v>
      </c>
      <c r="H474" s="131">
        <f t="shared" si="40"/>
        <v>0</v>
      </c>
      <c r="I474" s="110"/>
      <c r="J474" s="194" t="str">
        <f t="shared" si="39"/>
        <v>-</v>
      </c>
    </row>
    <row r="475" spans="1:10" s="195" customFormat="1" ht="15.75" customHeight="1">
      <c r="A475" s="296" t="str">
        <f>CONCATENATE($P$461,SUM($J$462:J475))</f>
        <v>8.1</v>
      </c>
      <c r="B475" s="393" t="s">
        <v>1797</v>
      </c>
      <c r="C475" s="393" t="s">
        <v>2903</v>
      </c>
      <c r="D475" s="391" t="s">
        <v>246</v>
      </c>
      <c r="E475" s="392" t="s">
        <v>1389</v>
      </c>
      <c r="F475" s="111">
        <f>F231*2</f>
        <v>68.400000000000006</v>
      </c>
      <c r="G475" s="368">
        <v>9.64</v>
      </c>
      <c r="H475" s="131">
        <f>ROUND(F475*G475,2)</f>
        <v>659.38</v>
      </c>
      <c r="I475" s="132"/>
      <c r="J475" s="201">
        <f t="shared" si="39"/>
        <v>1</v>
      </c>
    </row>
    <row r="476" spans="1:10" s="150" customFormat="1" ht="15.75" hidden="1" customHeight="1">
      <c r="A476" s="193" t="str">
        <f>CONCATENATE($P$461,SUM($J$462:J476))</f>
        <v>8.1</v>
      </c>
      <c r="B476" s="222" t="s">
        <v>1798</v>
      </c>
      <c r="C476" s="222"/>
      <c r="D476" s="202" t="s">
        <v>249</v>
      </c>
      <c r="E476" s="241" t="s">
        <v>1389</v>
      </c>
      <c r="F476" s="111"/>
      <c r="G476" s="230">
        <v>118.24</v>
      </c>
      <c r="H476" s="131">
        <f t="shared" si="40"/>
        <v>0</v>
      </c>
      <c r="I476" s="112"/>
      <c r="J476" s="194" t="str">
        <f t="shared" si="39"/>
        <v>-</v>
      </c>
    </row>
    <row r="477" spans="1:10" s="195" customFormat="1" ht="15.75" hidden="1" customHeight="1">
      <c r="A477" s="296" t="str">
        <f>CONCATENATE($P$461,SUM($J$462:J477))</f>
        <v>8.1</v>
      </c>
      <c r="B477" s="222" t="s">
        <v>1799</v>
      </c>
      <c r="C477" s="222"/>
      <c r="D477" s="202" t="s">
        <v>261</v>
      </c>
      <c r="E477" s="241" t="s">
        <v>1389</v>
      </c>
      <c r="F477" s="111"/>
      <c r="G477" s="230">
        <v>33.479999999999997</v>
      </c>
      <c r="H477" s="131">
        <f t="shared" si="40"/>
        <v>0</v>
      </c>
      <c r="I477" s="134"/>
      <c r="J477" s="201" t="str">
        <f t="shared" si="39"/>
        <v>-</v>
      </c>
    </row>
    <row r="478" spans="1:10" s="150" customFormat="1" ht="15.75" hidden="1" customHeight="1">
      <c r="A478" s="193" t="str">
        <f>CONCATENATE($P$461,SUM($J$462:J478))</f>
        <v>8.1</v>
      </c>
      <c r="B478" s="222" t="s">
        <v>1800</v>
      </c>
      <c r="C478" s="222"/>
      <c r="D478" s="202" t="s">
        <v>260</v>
      </c>
      <c r="E478" s="241" t="s">
        <v>1389</v>
      </c>
      <c r="F478" s="111"/>
      <c r="G478" s="230">
        <v>62.68</v>
      </c>
      <c r="H478" s="131">
        <f t="shared" si="40"/>
        <v>0</v>
      </c>
      <c r="I478" s="112"/>
      <c r="J478" s="194" t="str">
        <f t="shared" si="39"/>
        <v>-</v>
      </c>
    </row>
    <row r="479" spans="1:10" s="150" customFormat="1" ht="15.75" hidden="1" customHeight="1">
      <c r="A479" s="193" t="str">
        <f>CONCATENATE($P$461,SUM($J$462:J479))</f>
        <v>8.1</v>
      </c>
      <c r="B479" s="222" t="s">
        <v>1801</v>
      </c>
      <c r="C479" s="222"/>
      <c r="D479" s="202" t="s">
        <v>1140</v>
      </c>
      <c r="E479" s="241" t="s">
        <v>1391</v>
      </c>
      <c r="F479" s="111"/>
      <c r="G479" s="230">
        <v>34.04</v>
      </c>
      <c r="H479" s="131">
        <f t="shared" si="40"/>
        <v>0</v>
      </c>
      <c r="I479" s="112"/>
      <c r="J479" s="194" t="str">
        <f t="shared" si="39"/>
        <v>-</v>
      </c>
    </row>
    <row r="480" spans="1:10" s="195" customFormat="1" ht="15.75" hidden="1" customHeight="1">
      <c r="A480" s="193" t="str">
        <f>CONCATENATE($P$461,SUM($J$462:J480))</f>
        <v>8.1</v>
      </c>
      <c r="B480" s="222" t="s">
        <v>1802</v>
      </c>
      <c r="C480" s="222"/>
      <c r="D480" s="202" t="s">
        <v>259</v>
      </c>
      <c r="E480" s="241" t="s">
        <v>1389</v>
      </c>
      <c r="F480" s="111"/>
      <c r="G480" s="230">
        <v>378.91</v>
      </c>
      <c r="H480" s="131">
        <f t="shared" si="40"/>
        <v>0</v>
      </c>
      <c r="I480" s="134"/>
      <c r="J480" s="201" t="str">
        <f t="shared" si="39"/>
        <v>-</v>
      </c>
    </row>
    <row r="481" spans="1:16" s="150" customFormat="1" ht="15.75" hidden="1" customHeight="1">
      <c r="A481" s="193" t="str">
        <f>CONCATENATE($P$461,SUM($J$462:J481))</f>
        <v>8.1</v>
      </c>
      <c r="B481" s="222" t="s">
        <v>1803</v>
      </c>
      <c r="C481" s="222"/>
      <c r="D481" s="202" t="s">
        <v>1325</v>
      </c>
      <c r="E481" s="241" t="s">
        <v>1389</v>
      </c>
      <c r="F481" s="111"/>
      <c r="G481" s="230">
        <v>265.51</v>
      </c>
      <c r="H481" s="131">
        <f t="shared" si="40"/>
        <v>0</v>
      </c>
      <c r="I481" s="112"/>
      <c r="J481" s="194" t="str">
        <f t="shared" si="39"/>
        <v>-</v>
      </c>
    </row>
    <row r="482" spans="1:16" s="150" customFormat="1" ht="15.75" hidden="1" customHeight="1">
      <c r="A482" s="193" t="str">
        <f>CONCATENATE($P$461,SUM($J$462:J482))</f>
        <v>8.1</v>
      </c>
      <c r="B482" s="222" t="s">
        <v>1804</v>
      </c>
      <c r="C482" s="222"/>
      <c r="D482" s="202" t="s">
        <v>1326</v>
      </c>
      <c r="E482" s="241" t="s">
        <v>1389</v>
      </c>
      <c r="F482" s="111"/>
      <c r="G482" s="230">
        <v>209.56</v>
      </c>
      <c r="H482" s="131">
        <f t="shared" si="40"/>
        <v>0</v>
      </c>
      <c r="I482" s="110"/>
      <c r="J482" s="194" t="str">
        <f t="shared" si="39"/>
        <v>-</v>
      </c>
    </row>
    <row r="483" spans="1:16" s="150" customFormat="1" ht="15.75" hidden="1" customHeight="1">
      <c r="A483" s="193" t="str">
        <f>CONCATENATE($P$461,SUM($J$462:J483))</f>
        <v>8.1</v>
      </c>
      <c r="B483" s="222" t="s">
        <v>1805</v>
      </c>
      <c r="C483" s="222"/>
      <c r="D483" s="202" t="s">
        <v>250</v>
      </c>
      <c r="E483" s="241" t="s">
        <v>1389</v>
      </c>
      <c r="F483" s="111"/>
      <c r="G483" s="230">
        <v>315.45999999999998</v>
      </c>
      <c r="H483" s="131">
        <f t="shared" si="40"/>
        <v>0</v>
      </c>
      <c r="I483" s="110"/>
      <c r="J483" s="194" t="str">
        <f t="shared" si="39"/>
        <v>-</v>
      </c>
    </row>
    <row r="484" spans="1:16" s="150" customFormat="1" ht="15.75" hidden="1" customHeight="1">
      <c r="A484" s="193" t="str">
        <f>CONCATENATE($P$461,SUM($J$462:J484))</f>
        <v>8.1</v>
      </c>
      <c r="B484" s="222" t="s">
        <v>1806</v>
      </c>
      <c r="C484" s="222"/>
      <c r="D484" s="202" t="s">
        <v>255</v>
      </c>
      <c r="E484" s="241" t="s">
        <v>1389</v>
      </c>
      <c r="F484" s="111"/>
      <c r="G484" s="230">
        <v>173.04</v>
      </c>
      <c r="H484" s="131">
        <f t="shared" si="40"/>
        <v>0</v>
      </c>
      <c r="I484" s="110"/>
      <c r="J484" s="194" t="str">
        <f t="shared" si="39"/>
        <v>-</v>
      </c>
    </row>
    <row r="485" spans="1:16" s="195" customFormat="1" ht="15.75" customHeight="1">
      <c r="A485" s="296" t="str">
        <f>CONCATENATE($P$461,SUM($J$462:J485))</f>
        <v>8.2</v>
      </c>
      <c r="B485" s="393" t="s">
        <v>1807</v>
      </c>
      <c r="C485" s="393" t="s">
        <v>2903</v>
      </c>
      <c r="D485" s="391" t="s">
        <v>262</v>
      </c>
      <c r="E485" s="392" t="s">
        <v>1389</v>
      </c>
      <c r="F485" s="111">
        <f>F475</f>
        <v>68.400000000000006</v>
      </c>
      <c r="G485" s="368">
        <v>39.26</v>
      </c>
      <c r="H485" s="131">
        <f>ROUND(F485*G485,2)</f>
        <v>2685.38</v>
      </c>
      <c r="I485" s="132"/>
      <c r="J485" s="201">
        <f t="shared" si="39"/>
        <v>1</v>
      </c>
    </row>
    <row r="486" spans="1:16" s="150" customFormat="1" ht="15.75" hidden="1" customHeight="1">
      <c r="A486" s="193" t="str">
        <f>CONCATENATE($P$461,SUM($J$462:J486))</f>
        <v>8.2</v>
      </c>
      <c r="B486" s="222" t="s">
        <v>1808</v>
      </c>
      <c r="C486" s="222"/>
      <c r="D486" s="202" t="s">
        <v>252</v>
      </c>
      <c r="E486" s="241" t="s">
        <v>1389</v>
      </c>
      <c r="F486" s="111"/>
      <c r="G486" s="230">
        <v>166.56</v>
      </c>
      <c r="H486" s="131">
        <f t="shared" si="40"/>
        <v>0</v>
      </c>
      <c r="I486" s="110"/>
      <c r="J486" s="194" t="str">
        <f t="shared" si="39"/>
        <v>-</v>
      </c>
    </row>
    <row r="487" spans="1:16" s="150" customFormat="1" ht="15.75" hidden="1" customHeight="1">
      <c r="A487" s="193" t="str">
        <f>CONCATENATE($P$461,SUM($J$462:J487))</f>
        <v>8.2</v>
      </c>
      <c r="B487" s="222" t="s">
        <v>1809</v>
      </c>
      <c r="C487" s="222"/>
      <c r="D487" s="202" t="s">
        <v>254</v>
      </c>
      <c r="E487" s="241" t="s">
        <v>1389</v>
      </c>
      <c r="F487" s="111"/>
      <c r="G487" s="230">
        <v>44.76</v>
      </c>
      <c r="H487" s="131">
        <f t="shared" si="40"/>
        <v>0</v>
      </c>
      <c r="I487" s="110"/>
      <c r="J487" s="194" t="str">
        <f t="shared" si="39"/>
        <v>-</v>
      </c>
    </row>
    <row r="488" spans="1:16" s="150" customFormat="1" ht="15.75" hidden="1" customHeight="1">
      <c r="A488" s="193" t="str">
        <f>CONCATENATE($P$461,SUM($J$462:J488))</f>
        <v>8.2</v>
      </c>
      <c r="B488" s="222" t="s">
        <v>1810</v>
      </c>
      <c r="C488" s="222"/>
      <c r="D488" s="202" t="s">
        <v>256</v>
      </c>
      <c r="E488" s="241" t="s">
        <v>1389</v>
      </c>
      <c r="F488" s="111"/>
      <c r="G488" s="230">
        <v>42.78</v>
      </c>
      <c r="H488" s="131">
        <f t="shared" si="40"/>
        <v>0</v>
      </c>
      <c r="I488" s="110"/>
      <c r="J488" s="194" t="str">
        <f t="shared" si="39"/>
        <v>-</v>
      </c>
    </row>
    <row r="489" spans="1:16" s="150" customFormat="1" ht="15.75" hidden="1" customHeight="1">
      <c r="A489" s="296" t="str">
        <f>CONCATENATE($P$461,SUM($J$462:J489))</f>
        <v>8.2</v>
      </c>
      <c r="B489" s="222" t="s">
        <v>1811</v>
      </c>
      <c r="C489" s="222"/>
      <c r="D489" s="202" t="s">
        <v>1327</v>
      </c>
      <c r="E489" s="241" t="s">
        <v>1389</v>
      </c>
      <c r="F489" s="111"/>
      <c r="G489" s="230">
        <v>88.04</v>
      </c>
      <c r="H489" s="131">
        <f t="shared" si="40"/>
        <v>0</v>
      </c>
      <c r="I489" s="110"/>
      <c r="J489" s="194" t="str">
        <f t="shared" si="39"/>
        <v>-</v>
      </c>
    </row>
    <row r="490" spans="1:16" s="195" customFormat="1" ht="15.75" hidden="1" customHeight="1">
      <c r="A490" s="193" t="str">
        <f>CONCATENATE($P$461,SUM($J$462:J490))</f>
        <v>8.2</v>
      </c>
      <c r="B490" s="222" t="s">
        <v>1812</v>
      </c>
      <c r="C490" s="222"/>
      <c r="D490" s="202" t="s">
        <v>1328</v>
      </c>
      <c r="E490" s="241" t="s">
        <v>1389</v>
      </c>
      <c r="F490" s="111"/>
      <c r="G490" s="230">
        <v>69.09</v>
      </c>
      <c r="H490" s="131">
        <f t="shared" si="40"/>
        <v>0</v>
      </c>
      <c r="I490" s="132"/>
      <c r="J490" s="201" t="str">
        <f t="shared" si="39"/>
        <v>-</v>
      </c>
    </row>
    <row r="491" spans="1:16" s="150" customFormat="1" ht="30" customHeight="1">
      <c r="A491" s="311"/>
      <c r="B491" s="199"/>
      <c r="C491" s="458"/>
      <c r="D491" s="304"/>
      <c r="E491" s="305" t="s">
        <v>1262</v>
      </c>
      <c r="F491" s="306"/>
      <c r="G491" s="312"/>
      <c r="H491" s="308">
        <f>A461</f>
        <v>8</v>
      </c>
      <c r="I491" s="337">
        <f>SUM(H462:H490)</f>
        <v>3344.76</v>
      </c>
      <c r="J491" s="194">
        <f>IF(I491&gt;0.01,1,"")</f>
        <v>1</v>
      </c>
    </row>
    <row r="492" spans="1:16" s="150" customFormat="1" ht="15.75" hidden="1" customHeight="1">
      <c r="A492" s="188">
        <v>13</v>
      </c>
      <c r="B492" s="151"/>
      <c r="C492" s="462"/>
      <c r="D492" s="152" t="s">
        <v>264</v>
      </c>
      <c r="E492" s="238"/>
      <c r="F492" s="154"/>
      <c r="G492" s="227"/>
      <c r="H492" s="153"/>
      <c r="I492" s="155"/>
      <c r="J492" s="194" t="str">
        <f>J508</f>
        <v/>
      </c>
      <c r="K492" s="150">
        <f>A461</f>
        <v>8</v>
      </c>
      <c r="P492" s="150" t="str">
        <f>CONCATENATE(A492,".")</f>
        <v>13.</v>
      </c>
    </row>
    <row r="493" spans="1:16" s="150" customFormat="1" ht="15.75" hidden="1" customHeight="1">
      <c r="A493" s="193" t="str">
        <f>CONCATENATE($P$492,SUM($J493:J$493))</f>
        <v>13.0</v>
      </c>
      <c r="B493" s="222">
        <v>120481</v>
      </c>
      <c r="C493" s="222"/>
      <c r="D493" s="202" t="s">
        <v>1408</v>
      </c>
      <c r="E493" s="241" t="s">
        <v>1389</v>
      </c>
      <c r="F493" s="111"/>
      <c r="G493" s="230">
        <v>449.12</v>
      </c>
      <c r="H493" s="131">
        <f>F493*G493</f>
        <v>0</v>
      </c>
      <c r="I493" s="110"/>
      <c r="J493" s="194" t="str">
        <f t="shared" ref="J493:J507" si="41">IF(F493&gt;0.01,1,"-")</f>
        <v>-</v>
      </c>
    </row>
    <row r="494" spans="1:16" s="195" customFormat="1" ht="15.75" hidden="1" customHeight="1">
      <c r="A494" s="193" t="str">
        <f>CONCATENATE($P$492,SUM($J$493:J494))</f>
        <v>13.0</v>
      </c>
      <c r="B494" s="222">
        <v>120164</v>
      </c>
      <c r="C494" s="222"/>
      <c r="D494" s="202" t="s">
        <v>1329</v>
      </c>
      <c r="E494" s="241" t="s">
        <v>1391</v>
      </c>
      <c r="F494" s="111"/>
      <c r="G494" s="230">
        <v>16.21</v>
      </c>
      <c r="H494" s="131">
        <f t="shared" ref="H494:H507" si="42">F494*G494</f>
        <v>0</v>
      </c>
      <c r="I494" s="132"/>
      <c r="J494" s="201" t="str">
        <f t="shared" si="41"/>
        <v>-</v>
      </c>
    </row>
    <row r="495" spans="1:16" s="150" customFormat="1" ht="15.75" hidden="1" customHeight="1">
      <c r="A495" s="193" t="str">
        <f>CONCATENATE($P$492,SUM($J$493:J495))</f>
        <v>13.0</v>
      </c>
      <c r="B495" s="222">
        <v>120688</v>
      </c>
      <c r="C495" s="222"/>
      <c r="D495" s="202" t="s">
        <v>270</v>
      </c>
      <c r="E495" s="241" t="s">
        <v>1391</v>
      </c>
      <c r="F495" s="111"/>
      <c r="G495" s="230">
        <v>10.08</v>
      </c>
      <c r="H495" s="131">
        <f t="shared" si="42"/>
        <v>0</v>
      </c>
      <c r="I495" s="110"/>
      <c r="J495" s="194" t="str">
        <f t="shared" si="41"/>
        <v>-</v>
      </c>
    </row>
    <row r="496" spans="1:16" s="150" customFormat="1" ht="15.75" hidden="1" customHeight="1">
      <c r="A496" s="193" t="str">
        <f>CONCATENATE($P$492,SUM($J$493:J496))</f>
        <v>13.0</v>
      </c>
      <c r="B496" s="222">
        <v>120163</v>
      </c>
      <c r="C496" s="222"/>
      <c r="D496" s="202" t="s">
        <v>266</v>
      </c>
      <c r="E496" s="241" t="s">
        <v>1391</v>
      </c>
      <c r="F496" s="111"/>
      <c r="G496" s="230">
        <v>9.6300000000000008</v>
      </c>
      <c r="H496" s="131">
        <f t="shared" si="42"/>
        <v>0</v>
      </c>
      <c r="I496" s="110"/>
      <c r="J496" s="194" t="str">
        <f t="shared" si="41"/>
        <v>-</v>
      </c>
    </row>
    <row r="497" spans="1:16" s="150" customFormat="1" ht="15.75" hidden="1" customHeight="1">
      <c r="A497" s="193" t="str">
        <f>CONCATENATE($P$492,SUM($J$493:J497))</f>
        <v>13.0</v>
      </c>
      <c r="B497" s="222">
        <v>120655</v>
      </c>
      <c r="C497" s="222"/>
      <c r="D497" s="202" t="s">
        <v>1330</v>
      </c>
      <c r="E497" s="241" t="s">
        <v>1391</v>
      </c>
      <c r="F497" s="111"/>
      <c r="G497" s="230">
        <v>39.729999999999997</v>
      </c>
      <c r="H497" s="131">
        <f t="shared" si="42"/>
        <v>0</v>
      </c>
      <c r="I497" s="110"/>
      <c r="J497" s="194" t="str">
        <f t="shared" si="41"/>
        <v>-</v>
      </c>
    </row>
    <row r="498" spans="1:16" s="150" customFormat="1" ht="15.75" hidden="1" customHeight="1">
      <c r="A498" s="193" t="str">
        <f>CONCATENATE($P$492,SUM($J$493:J498))</f>
        <v>13.0</v>
      </c>
      <c r="B498" s="222">
        <v>120162</v>
      </c>
      <c r="C498" s="222"/>
      <c r="D498" s="202" t="s">
        <v>265</v>
      </c>
      <c r="E498" s="241" t="s">
        <v>1391</v>
      </c>
      <c r="F498" s="111"/>
      <c r="G498" s="230">
        <v>26.95</v>
      </c>
      <c r="H498" s="131">
        <f t="shared" si="42"/>
        <v>0</v>
      </c>
      <c r="I498" s="110"/>
      <c r="J498" s="194" t="str">
        <f t="shared" si="41"/>
        <v>-</v>
      </c>
    </row>
    <row r="499" spans="1:16" s="150" customFormat="1" ht="15.75" hidden="1" customHeight="1">
      <c r="A499" s="193" t="str">
        <f>CONCATENATE($P$492,SUM($J$493:J499))</f>
        <v>13.0</v>
      </c>
      <c r="B499" s="222">
        <v>120276</v>
      </c>
      <c r="C499" s="222"/>
      <c r="D499" s="202" t="s">
        <v>1409</v>
      </c>
      <c r="E499" s="241" t="s">
        <v>1391</v>
      </c>
      <c r="F499" s="111"/>
      <c r="G499" s="230">
        <v>42.12</v>
      </c>
      <c r="H499" s="131">
        <f t="shared" si="42"/>
        <v>0</v>
      </c>
      <c r="I499" s="110"/>
      <c r="J499" s="194" t="str">
        <f t="shared" si="41"/>
        <v>-</v>
      </c>
    </row>
    <row r="500" spans="1:16" s="150" customFormat="1" ht="15.75" hidden="1" customHeight="1">
      <c r="A500" s="193" t="str">
        <f>CONCATENATE($P$492,SUM($J$493:J500))</f>
        <v>13.0</v>
      </c>
      <c r="B500" s="222">
        <v>120772</v>
      </c>
      <c r="C500" s="222"/>
      <c r="D500" s="202" t="s">
        <v>274</v>
      </c>
      <c r="E500" s="241" t="s">
        <v>1391</v>
      </c>
      <c r="F500" s="111"/>
      <c r="G500" s="230">
        <v>27.92</v>
      </c>
      <c r="H500" s="131">
        <f t="shared" si="42"/>
        <v>0</v>
      </c>
      <c r="I500" s="110"/>
      <c r="J500" s="194" t="str">
        <f t="shared" si="41"/>
        <v>-</v>
      </c>
    </row>
    <row r="501" spans="1:16" s="150" customFormat="1" ht="15.75" hidden="1" customHeight="1">
      <c r="A501" s="193" t="str">
        <f>CONCATENATE($P$492,SUM($J$493:J501))</f>
        <v>13.0</v>
      </c>
      <c r="B501" s="222">
        <v>120771</v>
      </c>
      <c r="C501" s="222"/>
      <c r="D501" s="202" t="s">
        <v>273</v>
      </c>
      <c r="E501" s="241" t="s">
        <v>1391</v>
      </c>
      <c r="F501" s="111"/>
      <c r="G501" s="230">
        <v>22.74</v>
      </c>
      <c r="H501" s="131">
        <f t="shared" si="42"/>
        <v>0</v>
      </c>
      <c r="I501" s="110"/>
      <c r="J501" s="194" t="str">
        <f t="shared" si="41"/>
        <v>-</v>
      </c>
    </row>
    <row r="502" spans="1:16" s="150" customFormat="1" ht="15.75" hidden="1" customHeight="1">
      <c r="A502" s="193" t="str">
        <f>CONCATENATE($P$492,SUM($J$493:J502))</f>
        <v>13.0</v>
      </c>
      <c r="B502" s="222">
        <v>120770</v>
      </c>
      <c r="C502" s="222"/>
      <c r="D502" s="202" t="s">
        <v>272</v>
      </c>
      <c r="E502" s="241" t="s">
        <v>1391</v>
      </c>
      <c r="F502" s="111"/>
      <c r="G502" s="230">
        <v>13.67</v>
      </c>
      <c r="H502" s="131">
        <f t="shared" si="42"/>
        <v>0</v>
      </c>
      <c r="I502" s="110"/>
      <c r="J502" s="194" t="str">
        <f t="shared" si="41"/>
        <v>-</v>
      </c>
    </row>
    <row r="503" spans="1:16" s="195" customFormat="1" ht="15.75" hidden="1" customHeight="1">
      <c r="A503" s="193" t="str">
        <f>CONCATENATE($P$492,SUM($J$493:J503))</f>
        <v>13.0</v>
      </c>
      <c r="B503" s="222">
        <v>120734</v>
      </c>
      <c r="C503" s="222"/>
      <c r="D503" s="202" t="s">
        <v>271</v>
      </c>
      <c r="E503" s="241" t="s">
        <v>1389</v>
      </c>
      <c r="F503" s="111"/>
      <c r="G503" s="230">
        <v>519.12</v>
      </c>
      <c r="H503" s="131">
        <f t="shared" si="42"/>
        <v>0</v>
      </c>
      <c r="I503" s="132"/>
      <c r="J503" s="201" t="str">
        <f t="shared" si="41"/>
        <v>-</v>
      </c>
    </row>
    <row r="504" spans="1:16" s="150" customFormat="1" ht="15.75" hidden="1" customHeight="1">
      <c r="A504" s="193" t="str">
        <f>CONCATENATE($P$492,SUM($J$493:J504))</f>
        <v>13.0</v>
      </c>
      <c r="B504" s="222">
        <v>120733</v>
      </c>
      <c r="C504" s="222"/>
      <c r="D504" s="202" t="s">
        <v>1331</v>
      </c>
      <c r="E504" s="241" t="s">
        <v>1389</v>
      </c>
      <c r="F504" s="111"/>
      <c r="G504" s="230">
        <v>550.12</v>
      </c>
      <c r="H504" s="131">
        <f t="shared" si="42"/>
        <v>0</v>
      </c>
      <c r="I504" s="110"/>
      <c r="J504" s="194" t="str">
        <f t="shared" si="41"/>
        <v>-</v>
      </c>
    </row>
    <row r="505" spans="1:16" s="150" customFormat="1" ht="15.75" hidden="1" customHeight="1">
      <c r="A505" s="193" t="str">
        <f>CONCATENATE($P$492,SUM($J$493:J505))</f>
        <v>13.0</v>
      </c>
      <c r="B505" s="222">
        <v>120229</v>
      </c>
      <c r="C505" s="222"/>
      <c r="D505" s="202" t="s">
        <v>269</v>
      </c>
      <c r="E505" s="241" t="s">
        <v>1391</v>
      </c>
      <c r="F505" s="111"/>
      <c r="G505" s="230">
        <v>7.42</v>
      </c>
      <c r="H505" s="131">
        <f t="shared" si="42"/>
        <v>0</v>
      </c>
      <c r="I505" s="110"/>
      <c r="J505" s="194" t="str">
        <f t="shared" si="41"/>
        <v>-</v>
      </c>
    </row>
    <row r="506" spans="1:16" s="150" customFormat="1" ht="15.75" hidden="1" customHeight="1">
      <c r="A506" s="193" t="str">
        <f>CONCATENATE($P$492,SUM($J$493:J506))</f>
        <v>13.0</v>
      </c>
      <c r="B506" s="222">
        <v>120165</v>
      </c>
      <c r="C506" s="222"/>
      <c r="D506" s="202" t="s">
        <v>267</v>
      </c>
      <c r="E506" s="241" t="s">
        <v>1389</v>
      </c>
      <c r="F506" s="111"/>
      <c r="G506" s="230">
        <v>455.12</v>
      </c>
      <c r="H506" s="131">
        <f t="shared" si="42"/>
        <v>0</v>
      </c>
      <c r="I506" s="110"/>
      <c r="J506" s="194" t="str">
        <f t="shared" si="41"/>
        <v>-</v>
      </c>
    </row>
    <row r="507" spans="1:16" s="150" customFormat="1" ht="15.75" hidden="1" customHeight="1">
      <c r="A507" s="193" t="str">
        <f>CONCATENATE($P$492,SUM($J$493:J507))</f>
        <v>13.0</v>
      </c>
      <c r="B507" s="222">
        <v>120204</v>
      </c>
      <c r="C507" s="222"/>
      <c r="D507" s="202" t="s">
        <v>268</v>
      </c>
      <c r="E507" s="241" t="s">
        <v>1389</v>
      </c>
      <c r="F507" s="111"/>
      <c r="G507" s="230">
        <v>439.72</v>
      </c>
      <c r="H507" s="131">
        <f t="shared" si="42"/>
        <v>0</v>
      </c>
      <c r="I507" s="110"/>
      <c r="J507" s="194" t="str">
        <f t="shared" si="41"/>
        <v>-</v>
      </c>
    </row>
    <row r="508" spans="1:16" s="150" customFormat="1" ht="15.75" hidden="1" customHeight="1">
      <c r="A508" s="204"/>
      <c r="B508" s="199"/>
      <c r="C508" s="458"/>
      <c r="D508" s="200"/>
      <c r="E508" s="46" t="s">
        <v>1262</v>
      </c>
      <c r="F508" s="156"/>
      <c r="G508" s="232"/>
      <c r="H508" s="157">
        <f>A492</f>
        <v>13</v>
      </c>
      <c r="I508" s="186">
        <f>SUM(H493:H507)</f>
        <v>0</v>
      </c>
      <c r="J508" s="194" t="str">
        <f>IF(I508&gt;0.01,1,"")</f>
        <v/>
      </c>
    </row>
    <row r="509" spans="1:16" s="150" customFormat="1">
      <c r="A509" s="288">
        <v>9</v>
      </c>
      <c r="B509" s="289"/>
      <c r="C509" s="456"/>
      <c r="D509" s="290" t="s">
        <v>275</v>
      </c>
      <c r="E509" s="291"/>
      <c r="F509" s="292"/>
      <c r="G509" s="293"/>
      <c r="H509" s="294"/>
      <c r="I509" s="295"/>
      <c r="J509" s="194">
        <f>J549</f>
        <v>1</v>
      </c>
      <c r="K509" s="150">
        <f>A492</f>
        <v>13</v>
      </c>
      <c r="P509" s="150" t="str">
        <f>CONCATENATE(A509,".")</f>
        <v>9.</v>
      </c>
    </row>
    <row r="510" spans="1:16" s="150" customFormat="1" ht="15.75" hidden="1" customHeight="1">
      <c r="A510" s="193" t="str">
        <f>CONCATENATE($P$509,SUM($J510:J$510))</f>
        <v>9.0</v>
      </c>
      <c r="B510" s="222" t="s">
        <v>1813</v>
      </c>
      <c r="C510" s="222"/>
      <c r="D510" s="202" t="s">
        <v>292</v>
      </c>
      <c r="E510" s="241" t="s">
        <v>1389</v>
      </c>
      <c r="F510" s="111"/>
      <c r="G510" s="230">
        <v>73.7</v>
      </c>
      <c r="H510" s="131">
        <f>F510*G510</f>
        <v>0</v>
      </c>
      <c r="I510" s="110"/>
      <c r="J510" s="194" t="str">
        <f t="shared" ref="J510:J548" si="43">IF(F510&gt;0.01,1,"-")</f>
        <v>-</v>
      </c>
    </row>
    <row r="511" spans="1:16" s="195" customFormat="1" ht="15.75" customHeight="1">
      <c r="A511" s="296" t="str">
        <f>CONCATENATE($P$509,SUM($J$510:J511))</f>
        <v>9.1</v>
      </c>
      <c r="B511" s="393" t="s">
        <v>1814</v>
      </c>
      <c r="C511" s="464" t="s">
        <v>2903</v>
      </c>
      <c r="D511" s="398" t="s">
        <v>1815</v>
      </c>
      <c r="E511" s="392" t="s">
        <v>1389</v>
      </c>
      <c r="F511" s="111">
        <f>(40+18.2+40+18.2)*0.5</f>
        <v>58.2</v>
      </c>
      <c r="G511" s="368">
        <v>96.06</v>
      </c>
      <c r="H511" s="131">
        <f>ROUND(F511*G511,2)</f>
        <v>5590.69</v>
      </c>
      <c r="I511" s="132"/>
      <c r="J511" s="201">
        <f t="shared" si="43"/>
        <v>1</v>
      </c>
    </row>
    <row r="512" spans="1:16" s="195" customFormat="1" ht="15.75" hidden="1" customHeight="1">
      <c r="A512" s="193" t="str">
        <f>CONCATENATE($P$509,SUM($J$510:J512))</f>
        <v>9.1</v>
      </c>
      <c r="B512" s="222" t="s">
        <v>1816</v>
      </c>
      <c r="C512" s="222"/>
      <c r="D512" s="202" t="s">
        <v>287</v>
      </c>
      <c r="E512" s="241" t="s">
        <v>1389</v>
      </c>
      <c r="F512" s="111"/>
      <c r="G512" s="368">
        <v>56.4</v>
      </c>
      <c r="H512" s="131">
        <f t="shared" ref="H512:H548" si="44">F512*G512</f>
        <v>0</v>
      </c>
      <c r="I512" s="132"/>
      <c r="J512" s="201" t="str">
        <f t="shared" si="43"/>
        <v>-</v>
      </c>
    </row>
    <row r="513" spans="1:10" s="150" customFormat="1" ht="15.75" hidden="1" customHeight="1">
      <c r="A513" s="193" t="str">
        <f>CONCATENATE($P$509,SUM($J$510:J513))</f>
        <v>9.1</v>
      </c>
      <c r="B513" s="222" t="s">
        <v>1817</v>
      </c>
      <c r="C513" s="222"/>
      <c r="D513" s="202" t="s">
        <v>276</v>
      </c>
      <c r="E513" s="241" t="s">
        <v>1389</v>
      </c>
      <c r="F513" s="111"/>
      <c r="G513" s="368">
        <v>53.96</v>
      </c>
      <c r="H513" s="131">
        <f t="shared" si="44"/>
        <v>0</v>
      </c>
      <c r="I513" s="110"/>
      <c r="J513" s="194" t="str">
        <f t="shared" si="43"/>
        <v>-</v>
      </c>
    </row>
    <row r="514" spans="1:10" s="195" customFormat="1" ht="15.75" hidden="1" customHeight="1">
      <c r="A514" s="296" t="str">
        <f>CONCATENATE($P$509,SUM($J$510:J514))</f>
        <v>9.1</v>
      </c>
      <c r="B514" s="222" t="s">
        <v>1818</v>
      </c>
      <c r="C514" s="222"/>
      <c r="D514" s="202" t="s">
        <v>1141</v>
      </c>
      <c r="E514" s="241" t="s">
        <v>1389</v>
      </c>
      <c r="F514" s="111"/>
      <c r="G514" s="368">
        <v>31.82</v>
      </c>
      <c r="H514" s="131">
        <f t="shared" si="44"/>
        <v>0</v>
      </c>
      <c r="I514" s="132"/>
      <c r="J514" s="201" t="str">
        <f t="shared" si="43"/>
        <v>-</v>
      </c>
    </row>
    <row r="515" spans="1:10" s="150" customFormat="1" ht="15.75" hidden="1" customHeight="1">
      <c r="A515" s="193" t="str">
        <f>CONCATENATE($P$509,SUM($J$510:J515))</f>
        <v>9.1</v>
      </c>
      <c r="B515" s="222" t="s">
        <v>1819</v>
      </c>
      <c r="C515" s="222"/>
      <c r="D515" s="202" t="s">
        <v>286</v>
      </c>
      <c r="E515" s="241" t="s">
        <v>1389</v>
      </c>
      <c r="F515" s="111"/>
      <c r="G515" s="368">
        <v>73.22</v>
      </c>
      <c r="H515" s="131">
        <f t="shared" si="44"/>
        <v>0</v>
      </c>
      <c r="I515" s="110"/>
      <c r="J515" s="194" t="str">
        <f t="shared" si="43"/>
        <v>-</v>
      </c>
    </row>
    <row r="516" spans="1:10" s="150" customFormat="1" ht="15.75" hidden="1" customHeight="1">
      <c r="A516" s="193" t="str">
        <f>CONCATENATE($P$509,SUM($J$510:J516))</f>
        <v>9.1</v>
      </c>
      <c r="B516" s="222" t="s">
        <v>1820</v>
      </c>
      <c r="C516" s="222"/>
      <c r="D516" s="202" t="s">
        <v>297</v>
      </c>
      <c r="E516" s="241" t="s">
        <v>1389</v>
      </c>
      <c r="F516" s="111"/>
      <c r="G516" s="368">
        <v>71.36</v>
      </c>
      <c r="H516" s="131">
        <f t="shared" si="44"/>
        <v>0</v>
      </c>
      <c r="I516" s="110"/>
      <c r="J516" s="194" t="str">
        <f t="shared" si="43"/>
        <v>-</v>
      </c>
    </row>
    <row r="517" spans="1:10" s="150" customFormat="1" ht="15.75" hidden="1" customHeight="1">
      <c r="A517" s="193" t="str">
        <f>CONCATENATE($P$509,SUM($J$510:J517))</f>
        <v>9.1</v>
      </c>
      <c r="B517" s="222" t="s">
        <v>1821</v>
      </c>
      <c r="C517" s="222"/>
      <c r="D517" s="202" t="s">
        <v>284</v>
      </c>
      <c r="E517" s="241" t="s">
        <v>1389</v>
      </c>
      <c r="F517" s="111"/>
      <c r="G517" s="368">
        <v>51.5</v>
      </c>
      <c r="H517" s="131">
        <f t="shared" si="44"/>
        <v>0</v>
      </c>
      <c r="I517" s="110"/>
      <c r="J517" s="194" t="str">
        <f t="shared" si="43"/>
        <v>-</v>
      </c>
    </row>
    <row r="518" spans="1:10" s="150" customFormat="1" ht="15.75" hidden="1" customHeight="1">
      <c r="A518" s="193" t="str">
        <f>CONCATENATE($P$509,SUM($J$510:J518))</f>
        <v>9.1</v>
      </c>
      <c r="B518" s="222" t="s">
        <v>1822</v>
      </c>
      <c r="C518" s="222"/>
      <c r="D518" s="202" t="s">
        <v>282</v>
      </c>
      <c r="E518" s="241" t="s">
        <v>1389</v>
      </c>
      <c r="F518" s="111"/>
      <c r="G518" s="368">
        <v>53.83</v>
      </c>
      <c r="H518" s="131">
        <f t="shared" si="44"/>
        <v>0</v>
      </c>
      <c r="I518" s="110"/>
      <c r="J518" s="194" t="str">
        <f t="shared" si="43"/>
        <v>-</v>
      </c>
    </row>
    <row r="519" spans="1:10" s="150" customFormat="1" ht="15.75" hidden="1" customHeight="1">
      <c r="A519" s="193" t="str">
        <f>CONCATENATE($P$509,SUM($J$510:J519))</f>
        <v>9.1</v>
      </c>
      <c r="B519" s="222" t="s">
        <v>1823</v>
      </c>
      <c r="C519" s="222"/>
      <c r="D519" s="202" t="s">
        <v>278</v>
      </c>
      <c r="E519" s="241" t="s">
        <v>1389</v>
      </c>
      <c r="F519" s="111"/>
      <c r="G519" s="368">
        <v>43.5</v>
      </c>
      <c r="H519" s="131">
        <f t="shared" si="44"/>
        <v>0</v>
      </c>
      <c r="I519" s="110"/>
      <c r="J519" s="194" t="str">
        <f t="shared" si="43"/>
        <v>-</v>
      </c>
    </row>
    <row r="520" spans="1:10" s="150" customFormat="1" ht="15.75" hidden="1" customHeight="1">
      <c r="A520" s="193" t="str">
        <f>CONCATENATE($P$509,SUM($J$510:J520))</f>
        <v>9.1</v>
      </c>
      <c r="B520" s="222" t="s">
        <v>1824</v>
      </c>
      <c r="C520" s="222"/>
      <c r="D520" s="202" t="s">
        <v>285</v>
      </c>
      <c r="E520" s="241" t="s">
        <v>1389</v>
      </c>
      <c r="F520" s="111"/>
      <c r="G520" s="368">
        <v>52.44</v>
      </c>
      <c r="H520" s="131">
        <f t="shared" si="44"/>
        <v>0</v>
      </c>
      <c r="I520" s="110"/>
      <c r="J520" s="194" t="str">
        <f t="shared" si="43"/>
        <v>-</v>
      </c>
    </row>
    <row r="521" spans="1:10" s="150" customFormat="1" ht="15.75" hidden="1" customHeight="1">
      <c r="A521" s="193" t="str">
        <f>CONCATENATE($P$509,SUM($J$510:J521))</f>
        <v>9.1</v>
      </c>
      <c r="B521" s="222" t="s">
        <v>1825</v>
      </c>
      <c r="C521" s="222"/>
      <c r="D521" s="202" t="s">
        <v>290</v>
      </c>
      <c r="E521" s="241" t="s">
        <v>1389</v>
      </c>
      <c r="F521" s="111"/>
      <c r="G521" s="368">
        <v>77.709999999999994</v>
      </c>
      <c r="H521" s="131">
        <f t="shared" si="44"/>
        <v>0</v>
      </c>
      <c r="I521" s="110"/>
      <c r="J521" s="194" t="str">
        <f t="shared" si="43"/>
        <v>-</v>
      </c>
    </row>
    <row r="522" spans="1:10" s="150" customFormat="1" ht="15.75" hidden="1" customHeight="1">
      <c r="A522" s="193" t="str">
        <f>CONCATENATE($P$509,SUM($J$510:J522))</f>
        <v>9.1</v>
      </c>
      <c r="B522" s="222" t="s">
        <v>1826</v>
      </c>
      <c r="C522" s="222"/>
      <c r="D522" s="202" t="s">
        <v>277</v>
      </c>
      <c r="E522" s="241" t="s">
        <v>1389</v>
      </c>
      <c r="F522" s="111"/>
      <c r="G522" s="368">
        <v>58.05</v>
      </c>
      <c r="H522" s="131">
        <f t="shared" si="44"/>
        <v>0</v>
      </c>
      <c r="I522" s="110"/>
      <c r="J522" s="194" t="str">
        <f t="shared" si="43"/>
        <v>-</v>
      </c>
    </row>
    <row r="523" spans="1:10" s="150" customFormat="1" ht="15.75" hidden="1" customHeight="1">
      <c r="A523" s="193" t="str">
        <f>CONCATENATE($P$509,SUM($J$510:J523))</f>
        <v>9.1</v>
      </c>
      <c r="B523" s="222" t="s">
        <v>1827</v>
      </c>
      <c r="C523" s="222"/>
      <c r="D523" s="202" t="s">
        <v>1142</v>
      </c>
      <c r="E523" s="241" t="s">
        <v>1389</v>
      </c>
      <c r="F523" s="111"/>
      <c r="G523" s="368">
        <v>79</v>
      </c>
      <c r="H523" s="131">
        <f t="shared" si="44"/>
        <v>0</v>
      </c>
      <c r="I523" s="110"/>
      <c r="J523" s="194" t="str">
        <f t="shared" si="43"/>
        <v>-</v>
      </c>
    </row>
    <row r="524" spans="1:10" s="150" customFormat="1" ht="15.75" hidden="1" customHeight="1">
      <c r="A524" s="193" t="str">
        <f>CONCATENATE($P$509,SUM($J$510:J524))</f>
        <v>9.1</v>
      </c>
      <c r="B524" s="222" t="s">
        <v>1828</v>
      </c>
      <c r="C524" s="222"/>
      <c r="D524" s="202" t="s">
        <v>291</v>
      </c>
      <c r="E524" s="241" t="s">
        <v>1389</v>
      </c>
      <c r="F524" s="111"/>
      <c r="G524" s="368">
        <v>456.91</v>
      </c>
      <c r="H524" s="131">
        <f t="shared" si="44"/>
        <v>0</v>
      </c>
      <c r="I524" s="112"/>
      <c r="J524" s="194" t="str">
        <f t="shared" si="43"/>
        <v>-</v>
      </c>
    </row>
    <row r="525" spans="1:10" s="150" customFormat="1" ht="15.75" hidden="1" customHeight="1">
      <c r="A525" s="193" t="str">
        <f>CONCATENATE($P$509,SUM($J$510:J525))</f>
        <v>9.1</v>
      </c>
      <c r="B525" s="222" t="s">
        <v>1829</v>
      </c>
      <c r="C525" s="222"/>
      <c r="D525" s="202" t="s">
        <v>288</v>
      </c>
      <c r="E525" s="241" t="s">
        <v>1389</v>
      </c>
      <c r="F525" s="111"/>
      <c r="G525" s="368">
        <v>527.15</v>
      </c>
      <c r="H525" s="131">
        <f t="shared" si="44"/>
        <v>0</v>
      </c>
      <c r="I525" s="110"/>
      <c r="J525" s="194" t="str">
        <f t="shared" si="43"/>
        <v>-</v>
      </c>
    </row>
    <row r="526" spans="1:10" s="195" customFormat="1" ht="15.75" hidden="1" customHeight="1">
      <c r="A526" s="193" t="str">
        <f>CONCATENATE($P$509,SUM($J$510:J526))</f>
        <v>9.1</v>
      </c>
      <c r="B526" s="222" t="s">
        <v>1830</v>
      </c>
      <c r="C526" s="222"/>
      <c r="D526" s="202" t="s">
        <v>1831</v>
      </c>
      <c r="E526" s="241" t="s">
        <v>1389</v>
      </c>
      <c r="F526" s="111"/>
      <c r="G526" s="368">
        <v>97.36</v>
      </c>
      <c r="H526" s="131">
        <f t="shared" si="44"/>
        <v>0</v>
      </c>
      <c r="I526" s="132"/>
      <c r="J526" s="201" t="str">
        <f t="shared" si="43"/>
        <v>-</v>
      </c>
    </row>
    <row r="527" spans="1:10" s="150" customFormat="1" ht="15.75" hidden="1" customHeight="1">
      <c r="A527" s="296" t="str">
        <f>CONCATENATE($P$509,SUM($J$510:J527))</f>
        <v>9.1</v>
      </c>
      <c r="B527" s="222" t="s">
        <v>1832</v>
      </c>
      <c r="C527" s="222"/>
      <c r="D527" s="202" t="s">
        <v>1833</v>
      </c>
      <c r="E527" s="241" t="s">
        <v>1389</v>
      </c>
      <c r="F527" s="111"/>
      <c r="G527" s="368">
        <v>76.2</v>
      </c>
      <c r="H527" s="131">
        <f t="shared" si="44"/>
        <v>0</v>
      </c>
      <c r="I527" s="110"/>
      <c r="J527" s="194" t="str">
        <f t="shared" si="43"/>
        <v>-</v>
      </c>
    </row>
    <row r="528" spans="1:10" s="150" customFormat="1" ht="15.75" hidden="1" customHeight="1">
      <c r="A528" s="193" t="str">
        <f>CONCATENATE($P$509,SUM($J$510:J528))</f>
        <v>9.1</v>
      </c>
      <c r="B528" s="222" t="s">
        <v>1834</v>
      </c>
      <c r="C528" s="222"/>
      <c r="D528" s="202" t="s">
        <v>1835</v>
      </c>
      <c r="E528" s="241" t="s">
        <v>1389</v>
      </c>
      <c r="F528" s="120"/>
      <c r="G528" s="368">
        <v>86.7</v>
      </c>
      <c r="H528" s="131">
        <f t="shared" si="44"/>
        <v>0</v>
      </c>
      <c r="I528" s="110"/>
      <c r="J528" s="194" t="str">
        <f t="shared" si="43"/>
        <v>-</v>
      </c>
    </row>
    <row r="529" spans="1:10" s="150" customFormat="1" ht="15.75" hidden="1" customHeight="1">
      <c r="A529" s="193" t="str">
        <f>CONCATENATE($P$509,SUM($J$510:J529))</f>
        <v>9.1</v>
      </c>
      <c r="B529" s="222" t="s">
        <v>1836</v>
      </c>
      <c r="C529" s="222"/>
      <c r="D529" s="202" t="s">
        <v>280</v>
      </c>
      <c r="E529" s="241" t="s">
        <v>1389</v>
      </c>
      <c r="F529" s="111"/>
      <c r="G529" s="368">
        <v>403.36</v>
      </c>
      <c r="H529" s="131">
        <f t="shared" si="44"/>
        <v>0</v>
      </c>
      <c r="I529" s="110"/>
      <c r="J529" s="194" t="str">
        <f t="shared" si="43"/>
        <v>-</v>
      </c>
    </row>
    <row r="530" spans="1:10" s="150" customFormat="1" ht="15.75" hidden="1" customHeight="1">
      <c r="A530" s="193" t="str">
        <f>CONCATENATE($P$509,SUM($J$510:J530))</f>
        <v>9.1</v>
      </c>
      <c r="B530" s="222" t="s">
        <v>1837</v>
      </c>
      <c r="C530" s="222"/>
      <c r="D530" s="202" t="s">
        <v>279</v>
      </c>
      <c r="E530" s="241" t="s">
        <v>1389</v>
      </c>
      <c r="F530" s="111"/>
      <c r="G530" s="368">
        <v>520.62</v>
      </c>
      <c r="H530" s="131">
        <f t="shared" si="44"/>
        <v>0</v>
      </c>
      <c r="I530" s="110"/>
      <c r="J530" s="194" t="str">
        <f t="shared" si="43"/>
        <v>-</v>
      </c>
    </row>
    <row r="531" spans="1:10" s="150" customFormat="1" ht="15.75" hidden="1" customHeight="1">
      <c r="A531" s="193" t="str">
        <f>CONCATENATE($P$509,SUM($J$510:J531))</f>
        <v>9.1</v>
      </c>
      <c r="B531" s="222" t="s">
        <v>1838</v>
      </c>
      <c r="C531" s="222"/>
      <c r="D531" s="202" t="s">
        <v>296</v>
      </c>
      <c r="E531" s="241" t="s">
        <v>1389</v>
      </c>
      <c r="F531" s="111"/>
      <c r="G531" s="368">
        <v>98.51</v>
      </c>
      <c r="H531" s="131">
        <f t="shared" si="44"/>
        <v>0</v>
      </c>
      <c r="I531" s="110"/>
      <c r="J531" s="194" t="str">
        <f t="shared" si="43"/>
        <v>-</v>
      </c>
    </row>
    <row r="532" spans="1:10" s="150" customFormat="1" ht="15.75" hidden="1" customHeight="1">
      <c r="A532" s="193" t="str">
        <f>CONCATENATE($P$509,SUM($J$510:J532))</f>
        <v>9.1</v>
      </c>
      <c r="B532" s="222" t="s">
        <v>1839</v>
      </c>
      <c r="C532" s="222"/>
      <c r="D532" s="202" t="s">
        <v>294</v>
      </c>
      <c r="E532" s="241" t="s">
        <v>1389</v>
      </c>
      <c r="F532" s="111"/>
      <c r="G532" s="368">
        <v>142.65</v>
      </c>
      <c r="H532" s="131">
        <f t="shared" si="44"/>
        <v>0</v>
      </c>
      <c r="I532" s="110"/>
      <c r="J532" s="194" t="str">
        <f t="shared" si="43"/>
        <v>-</v>
      </c>
    </row>
    <row r="533" spans="1:10" s="150" customFormat="1" ht="15.75" hidden="1" customHeight="1">
      <c r="A533" s="193" t="str">
        <f>CONCATENATE($P$509,SUM($J$510:J533))</f>
        <v>9.1</v>
      </c>
      <c r="B533" s="222" t="s">
        <v>1840</v>
      </c>
      <c r="C533" s="222"/>
      <c r="D533" s="202" t="s">
        <v>295</v>
      </c>
      <c r="E533" s="241" t="s">
        <v>1389</v>
      </c>
      <c r="F533" s="111"/>
      <c r="G533" s="368">
        <v>85.67</v>
      </c>
      <c r="H533" s="131">
        <f t="shared" si="44"/>
        <v>0</v>
      </c>
      <c r="I533" s="110"/>
      <c r="J533" s="194" t="str">
        <f t="shared" si="43"/>
        <v>-</v>
      </c>
    </row>
    <row r="534" spans="1:10" s="150" customFormat="1" ht="15.75" hidden="1" customHeight="1">
      <c r="A534" s="193" t="str">
        <f>CONCATENATE($P$509,SUM($J$510:J534))</f>
        <v>9.1</v>
      </c>
      <c r="B534" s="222" t="s">
        <v>1841</v>
      </c>
      <c r="C534" s="222"/>
      <c r="D534" s="202" t="s">
        <v>283</v>
      </c>
      <c r="E534" s="241" t="s">
        <v>1389</v>
      </c>
      <c r="F534" s="111"/>
      <c r="G534" s="368">
        <v>100.9</v>
      </c>
      <c r="H534" s="131">
        <f t="shared" si="44"/>
        <v>0</v>
      </c>
      <c r="I534" s="110"/>
      <c r="J534" s="194" t="str">
        <f t="shared" si="43"/>
        <v>-</v>
      </c>
    </row>
    <row r="535" spans="1:10" s="150" customFormat="1" ht="15.75" hidden="1" customHeight="1">
      <c r="A535" s="193" t="str">
        <f>CONCATENATE($P$509,SUM($J$510:J535))</f>
        <v>9.1</v>
      </c>
      <c r="B535" s="222" t="s">
        <v>1842</v>
      </c>
      <c r="C535" s="222"/>
      <c r="D535" s="202" t="s">
        <v>1410</v>
      </c>
      <c r="E535" s="241" t="s">
        <v>1389</v>
      </c>
      <c r="F535" s="111"/>
      <c r="G535" s="368">
        <v>256.68</v>
      </c>
      <c r="H535" s="131">
        <f t="shared" si="44"/>
        <v>0</v>
      </c>
      <c r="I535" s="110"/>
      <c r="J535" s="194" t="str">
        <f t="shared" si="43"/>
        <v>-</v>
      </c>
    </row>
    <row r="536" spans="1:10" s="150" customFormat="1" ht="15.75" hidden="1" customHeight="1">
      <c r="A536" s="193" t="str">
        <f>CONCATENATE($P$509,SUM($J$510:J536))</f>
        <v>9.1</v>
      </c>
      <c r="B536" s="222" t="s">
        <v>1843</v>
      </c>
      <c r="C536" s="222"/>
      <c r="D536" s="202" t="s">
        <v>299</v>
      </c>
      <c r="E536" s="241" t="s">
        <v>1389</v>
      </c>
      <c r="F536" s="111"/>
      <c r="G536" s="368">
        <v>445.55</v>
      </c>
      <c r="H536" s="131">
        <f t="shared" si="44"/>
        <v>0</v>
      </c>
      <c r="I536" s="110"/>
      <c r="J536" s="194" t="str">
        <f t="shared" si="43"/>
        <v>-</v>
      </c>
    </row>
    <row r="537" spans="1:10" s="150" customFormat="1" ht="15.75" hidden="1" customHeight="1">
      <c r="A537" s="193" t="str">
        <f>CONCATENATE($P$509,SUM($J$510:J537))</f>
        <v>9.1</v>
      </c>
      <c r="B537" s="222" t="s">
        <v>1844</v>
      </c>
      <c r="C537" s="222"/>
      <c r="D537" s="202" t="s">
        <v>298</v>
      </c>
      <c r="E537" s="241" t="s">
        <v>1389</v>
      </c>
      <c r="F537" s="111"/>
      <c r="G537" s="368">
        <v>533.27</v>
      </c>
      <c r="H537" s="131">
        <f t="shared" si="44"/>
        <v>0</v>
      </c>
      <c r="I537" s="110"/>
      <c r="J537" s="194" t="str">
        <f t="shared" si="43"/>
        <v>-</v>
      </c>
    </row>
    <row r="538" spans="1:10" s="150" customFormat="1" ht="15.75" hidden="1" customHeight="1">
      <c r="A538" s="193" t="str">
        <f>CONCATENATE($P$509,SUM($J$510:J538))</f>
        <v>9.1</v>
      </c>
      <c r="B538" s="222" t="s">
        <v>1845</v>
      </c>
      <c r="C538" s="222"/>
      <c r="D538" s="202" t="s">
        <v>1846</v>
      </c>
      <c r="E538" s="241" t="s">
        <v>1389</v>
      </c>
      <c r="F538" s="111"/>
      <c r="G538" s="368">
        <v>94.3</v>
      </c>
      <c r="H538" s="131">
        <f t="shared" si="44"/>
        <v>0</v>
      </c>
      <c r="I538" s="110"/>
      <c r="J538" s="194" t="str">
        <f t="shared" si="43"/>
        <v>-</v>
      </c>
    </row>
    <row r="539" spans="1:10" s="150" customFormat="1" ht="15.75" hidden="1" customHeight="1">
      <c r="A539" s="193" t="str">
        <f>CONCATENATE($P$509,SUM($J$510:J539))</f>
        <v>9.1</v>
      </c>
      <c r="B539" s="222" t="s">
        <v>1847</v>
      </c>
      <c r="C539" s="222"/>
      <c r="D539" s="202" t="s">
        <v>2875</v>
      </c>
      <c r="E539" s="241" t="s">
        <v>1389</v>
      </c>
      <c r="F539" s="111"/>
      <c r="G539" s="368">
        <v>109.77</v>
      </c>
      <c r="H539" s="131">
        <f t="shared" si="44"/>
        <v>0</v>
      </c>
      <c r="I539" s="110"/>
      <c r="J539" s="194" t="str">
        <f t="shared" si="43"/>
        <v>-</v>
      </c>
    </row>
    <row r="540" spans="1:10" s="150" customFormat="1" ht="15.75" hidden="1" customHeight="1">
      <c r="A540" s="193" t="str">
        <f>CONCATENATE($P$509,SUM($J$510:J540))</f>
        <v>9.1</v>
      </c>
      <c r="B540" s="222" t="s">
        <v>1848</v>
      </c>
      <c r="C540" s="222"/>
      <c r="D540" s="202" t="s">
        <v>289</v>
      </c>
      <c r="E540" s="241" t="s">
        <v>1389</v>
      </c>
      <c r="F540" s="111"/>
      <c r="G540" s="368">
        <v>68.09</v>
      </c>
      <c r="H540" s="131">
        <f t="shared" si="44"/>
        <v>0</v>
      </c>
      <c r="I540" s="110"/>
      <c r="J540" s="194" t="str">
        <f t="shared" si="43"/>
        <v>-</v>
      </c>
    </row>
    <row r="541" spans="1:10" s="150" customFormat="1" ht="15.75" hidden="1" customHeight="1">
      <c r="A541" s="296" t="str">
        <f>CONCATENATE($P$509,SUM($J$510:J541))</f>
        <v>9.1</v>
      </c>
      <c r="B541" s="222" t="s">
        <v>1849</v>
      </c>
      <c r="C541" s="465"/>
      <c r="D541" s="362" t="s">
        <v>281</v>
      </c>
      <c r="E541" s="241" t="s">
        <v>1389</v>
      </c>
      <c r="F541" s="111"/>
      <c r="G541" s="368">
        <v>68.97</v>
      </c>
      <c r="H541" s="131">
        <f t="shared" si="44"/>
        <v>0</v>
      </c>
      <c r="I541" s="110"/>
      <c r="J541" s="194" t="str">
        <f t="shared" si="43"/>
        <v>-</v>
      </c>
    </row>
    <row r="542" spans="1:10" s="150" customFormat="1" ht="15.75" hidden="1" customHeight="1">
      <c r="A542" s="193" t="str">
        <f>CONCATENATE($P$509,SUM($J$510:J542))</f>
        <v>9.1</v>
      </c>
      <c r="B542" s="222" t="s">
        <v>1850</v>
      </c>
      <c r="C542" s="222"/>
      <c r="D542" s="202" t="s">
        <v>1332</v>
      </c>
      <c r="E542" s="241" t="s">
        <v>1389</v>
      </c>
      <c r="F542" s="111"/>
      <c r="G542" s="230">
        <v>133.99</v>
      </c>
      <c r="H542" s="131">
        <f t="shared" si="44"/>
        <v>0</v>
      </c>
      <c r="I542" s="110"/>
      <c r="J542" s="194" t="str">
        <f t="shared" si="43"/>
        <v>-</v>
      </c>
    </row>
    <row r="543" spans="1:10" s="150" customFormat="1" ht="15.75" hidden="1" customHeight="1">
      <c r="A543" s="193" t="str">
        <f>CONCATENATE($P$509,SUM($J$510:J543))</f>
        <v>9.1</v>
      </c>
      <c r="B543" s="222" t="s">
        <v>1851</v>
      </c>
      <c r="C543" s="222"/>
      <c r="D543" s="202" t="s">
        <v>1333</v>
      </c>
      <c r="E543" s="241" t="s">
        <v>1389</v>
      </c>
      <c r="F543" s="111"/>
      <c r="G543" s="230">
        <v>117.16</v>
      </c>
      <c r="H543" s="131">
        <f t="shared" si="44"/>
        <v>0</v>
      </c>
      <c r="I543" s="110"/>
      <c r="J543" s="194" t="str">
        <f t="shared" si="43"/>
        <v>-</v>
      </c>
    </row>
    <row r="544" spans="1:10" s="150" customFormat="1" ht="15.75" hidden="1" customHeight="1">
      <c r="A544" s="193" t="str">
        <f>CONCATENATE($P$509,SUM($J$510:J544))</f>
        <v>9.1</v>
      </c>
      <c r="B544" s="222" t="s">
        <v>1852</v>
      </c>
      <c r="C544" s="222"/>
      <c r="D544" s="202" t="s">
        <v>1334</v>
      </c>
      <c r="E544" s="241" t="s">
        <v>1389</v>
      </c>
      <c r="F544" s="111"/>
      <c r="G544" s="230">
        <v>222.19</v>
      </c>
      <c r="H544" s="131">
        <f t="shared" si="44"/>
        <v>0</v>
      </c>
      <c r="I544" s="110"/>
      <c r="J544" s="194" t="str">
        <f t="shared" si="43"/>
        <v>-</v>
      </c>
    </row>
    <row r="545" spans="1:16" s="150" customFormat="1" ht="15.75" hidden="1" customHeight="1">
      <c r="A545" s="193" t="str">
        <f>CONCATENATE($P$509,SUM($J$510:J545))</f>
        <v>9.1</v>
      </c>
      <c r="B545" s="222" t="s">
        <v>1853</v>
      </c>
      <c r="C545" s="222"/>
      <c r="D545" s="202" t="s">
        <v>1335</v>
      </c>
      <c r="E545" s="241" t="s">
        <v>1389</v>
      </c>
      <c r="F545" s="111"/>
      <c r="G545" s="230">
        <v>134.91</v>
      </c>
      <c r="H545" s="131">
        <f t="shared" si="44"/>
        <v>0</v>
      </c>
      <c r="I545" s="110"/>
      <c r="J545" s="194" t="str">
        <f t="shared" si="43"/>
        <v>-</v>
      </c>
    </row>
    <row r="546" spans="1:16" s="150" customFormat="1" ht="15.75" hidden="1" customHeight="1">
      <c r="A546" s="193" t="str">
        <f>CONCATENATE($P$509,SUM($J$510:J546))</f>
        <v>9.1</v>
      </c>
      <c r="B546" s="222" t="s">
        <v>1854</v>
      </c>
      <c r="C546" s="222"/>
      <c r="D546" s="202" t="s">
        <v>293</v>
      </c>
      <c r="E546" s="241" t="s">
        <v>1389</v>
      </c>
      <c r="F546" s="111"/>
      <c r="G546" s="230">
        <v>192.74</v>
      </c>
      <c r="H546" s="131">
        <f t="shared" si="44"/>
        <v>0</v>
      </c>
      <c r="I546" s="110"/>
      <c r="J546" s="194" t="str">
        <f t="shared" si="43"/>
        <v>-</v>
      </c>
    </row>
    <row r="547" spans="1:16" s="150" customFormat="1" ht="15.75" hidden="1" customHeight="1">
      <c r="A547" s="193" t="str">
        <f>CONCATENATE($P$509,SUM($J$510:J547))</f>
        <v>9.1</v>
      </c>
      <c r="B547" s="222"/>
      <c r="C547" s="222"/>
      <c r="D547" s="202"/>
      <c r="E547" s="241" t="s">
        <v>1389</v>
      </c>
      <c r="F547" s="111"/>
      <c r="G547" s="230"/>
      <c r="H547" s="131">
        <f t="shared" si="44"/>
        <v>0</v>
      </c>
      <c r="I547" s="110"/>
      <c r="J547" s="194" t="str">
        <f t="shared" si="43"/>
        <v>-</v>
      </c>
    </row>
    <row r="548" spans="1:16" s="150" customFormat="1" ht="15.75" hidden="1" customHeight="1">
      <c r="A548" s="193" t="str">
        <f>CONCATENATE($P$509,SUM($J$510:J548))</f>
        <v>9.1</v>
      </c>
      <c r="B548" s="222"/>
      <c r="C548" s="222"/>
      <c r="D548" s="202"/>
      <c r="E548" s="241" t="s">
        <v>1389</v>
      </c>
      <c r="F548" s="111"/>
      <c r="G548" s="230"/>
      <c r="H548" s="131">
        <f t="shared" si="44"/>
        <v>0</v>
      </c>
      <c r="I548" s="110"/>
      <c r="J548" s="194" t="str">
        <f t="shared" si="43"/>
        <v>-</v>
      </c>
    </row>
    <row r="549" spans="1:16" s="150" customFormat="1" ht="30" customHeight="1">
      <c r="A549" s="311"/>
      <c r="B549" s="199"/>
      <c r="C549" s="458"/>
      <c r="D549" s="304"/>
      <c r="E549" s="305" t="s">
        <v>1262</v>
      </c>
      <c r="F549" s="306"/>
      <c r="G549" s="312"/>
      <c r="H549" s="308">
        <f>A509</f>
        <v>9</v>
      </c>
      <c r="I549" s="337">
        <f>SUM(H510:H548)</f>
        <v>5590.69</v>
      </c>
      <c r="J549" s="194">
        <f>IF(I549&gt;0.01,1,"")</f>
        <v>1</v>
      </c>
    </row>
    <row r="550" spans="1:16" s="150" customFormat="1" ht="15.75" hidden="1" customHeight="1">
      <c r="A550" s="338">
        <v>15</v>
      </c>
      <c r="B550" s="289"/>
      <c r="C550" s="456"/>
      <c r="D550" s="290" t="s">
        <v>300</v>
      </c>
      <c r="E550" s="291"/>
      <c r="F550" s="292"/>
      <c r="G550" s="293"/>
      <c r="H550" s="294"/>
      <c r="I550" s="295"/>
      <c r="J550" s="194" t="str">
        <f>J569</f>
        <v/>
      </c>
      <c r="K550" s="150">
        <f>A509</f>
        <v>9</v>
      </c>
      <c r="P550" s="150" t="str">
        <f>CONCATENATE(A550,".")</f>
        <v>15.</v>
      </c>
    </row>
    <row r="551" spans="1:16" s="165" customFormat="1" ht="15.75" hidden="1" customHeight="1">
      <c r="A551" s="206" t="str">
        <f>CONCATENATE($P$550,SUM($J551:J$551))</f>
        <v>15.0</v>
      </c>
      <c r="B551" s="222" t="s">
        <v>1855</v>
      </c>
      <c r="C551" s="222"/>
      <c r="D551" s="202" t="s">
        <v>1143</v>
      </c>
      <c r="E551" s="241" t="s">
        <v>1389</v>
      </c>
      <c r="F551" s="120"/>
      <c r="G551" s="230">
        <v>47.31</v>
      </c>
      <c r="H551" s="131">
        <f>F551*G551</f>
        <v>0</v>
      </c>
      <c r="I551" s="114"/>
      <c r="J551" s="207" t="str">
        <f t="shared" ref="J551:J568" si="45">IF(F551&gt;0.01,1,"-")</f>
        <v>-</v>
      </c>
    </row>
    <row r="552" spans="1:16" s="150" customFormat="1" ht="15.75" hidden="1" customHeight="1">
      <c r="A552" s="206" t="str">
        <f>CONCATENATE($P$550,SUM($J$551:J552))</f>
        <v>15.0</v>
      </c>
      <c r="B552" s="222" t="s">
        <v>1856</v>
      </c>
      <c r="C552" s="222"/>
      <c r="D552" s="202" t="s">
        <v>310</v>
      </c>
      <c r="E552" s="241" t="s">
        <v>1391</v>
      </c>
      <c r="F552" s="111"/>
      <c r="G552" s="230">
        <v>29.88</v>
      </c>
      <c r="H552" s="131">
        <f t="shared" ref="H552:H567" si="46">F552*G552</f>
        <v>0</v>
      </c>
      <c r="I552" s="110"/>
      <c r="J552" s="194" t="str">
        <f t="shared" si="45"/>
        <v>-</v>
      </c>
    </row>
    <row r="553" spans="1:16" s="150" customFormat="1" ht="15.75" hidden="1" customHeight="1">
      <c r="A553" s="206" t="str">
        <f>CONCATENATE($P$550,SUM($J$551:J553))</f>
        <v>15.0</v>
      </c>
      <c r="B553" s="222" t="s">
        <v>1857</v>
      </c>
      <c r="C553" s="222"/>
      <c r="D553" s="202" t="s">
        <v>313</v>
      </c>
      <c r="E553" s="241" t="s">
        <v>1389</v>
      </c>
      <c r="F553" s="111"/>
      <c r="G553" s="230">
        <v>383.25</v>
      </c>
      <c r="H553" s="131">
        <f t="shared" si="46"/>
        <v>0</v>
      </c>
      <c r="I553" s="110"/>
      <c r="J553" s="194" t="str">
        <f t="shared" si="45"/>
        <v>-</v>
      </c>
    </row>
    <row r="554" spans="1:16" s="150" customFormat="1" ht="15.75" hidden="1" customHeight="1">
      <c r="A554" s="206" t="str">
        <f>CONCATENATE($P$550,SUM($J$551:J554))</f>
        <v>15.0</v>
      </c>
      <c r="B554" s="222" t="s">
        <v>1858</v>
      </c>
      <c r="C554" s="222"/>
      <c r="D554" s="202" t="s">
        <v>304</v>
      </c>
      <c r="E554" s="241" t="s">
        <v>1389</v>
      </c>
      <c r="F554" s="111"/>
      <c r="G554" s="230">
        <v>146.35</v>
      </c>
      <c r="H554" s="131">
        <f t="shared" si="46"/>
        <v>0</v>
      </c>
      <c r="I554" s="110"/>
      <c r="J554" s="194" t="str">
        <f t="shared" si="45"/>
        <v>-</v>
      </c>
    </row>
    <row r="555" spans="1:16" s="150" customFormat="1" ht="15.75" hidden="1" customHeight="1">
      <c r="A555" s="206" t="str">
        <f>CONCATENATE($P$550,SUM($J$551:J555))</f>
        <v>15.0</v>
      </c>
      <c r="B555" s="222" t="s">
        <v>1859</v>
      </c>
      <c r="C555" s="222"/>
      <c r="D555" s="202" t="s">
        <v>314</v>
      </c>
      <c r="E555" s="241" t="s">
        <v>1389</v>
      </c>
      <c r="F555" s="111"/>
      <c r="G555" s="230">
        <v>67.97</v>
      </c>
      <c r="H555" s="131">
        <f t="shared" si="46"/>
        <v>0</v>
      </c>
      <c r="I555" s="110"/>
      <c r="J555" s="194" t="str">
        <f t="shared" si="45"/>
        <v>-</v>
      </c>
    </row>
    <row r="556" spans="1:16" s="150" customFormat="1" ht="15.75" hidden="1" customHeight="1">
      <c r="A556" s="206" t="str">
        <f>CONCATENATE($P$550,SUM($J$551:J556))</f>
        <v>15.0</v>
      </c>
      <c r="B556" s="222" t="s">
        <v>1860</v>
      </c>
      <c r="C556" s="222"/>
      <c r="D556" s="202" t="s">
        <v>308</v>
      </c>
      <c r="E556" s="241" t="s">
        <v>1389</v>
      </c>
      <c r="F556" s="111"/>
      <c r="G556" s="230">
        <v>76.52</v>
      </c>
      <c r="H556" s="131">
        <f t="shared" si="46"/>
        <v>0</v>
      </c>
      <c r="I556" s="110"/>
      <c r="J556" s="194" t="str">
        <f t="shared" si="45"/>
        <v>-</v>
      </c>
    </row>
    <row r="557" spans="1:16" s="150" customFormat="1" ht="15.75" hidden="1" customHeight="1">
      <c r="A557" s="206" t="str">
        <f>CONCATENATE($P$550,SUM($J$551:J557))</f>
        <v>15.0</v>
      </c>
      <c r="B557" s="222" t="s">
        <v>1861</v>
      </c>
      <c r="C557" s="222"/>
      <c r="D557" s="202" t="s">
        <v>309</v>
      </c>
      <c r="E557" s="241" t="s">
        <v>1389</v>
      </c>
      <c r="F557" s="111"/>
      <c r="G557" s="230">
        <v>121.28</v>
      </c>
      <c r="H557" s="131">
        <f t="shared" si="46"/>
        <v>0</v>
      </c>
      <c r="I557" s="110"/>
      <c r="J557" s="194" t="str">
        <f t="shared" si="45"/>
        <v>-</v>
      </c>
    </row>
    <row r="558" spans="1:16" s="150" customFormat="1" ht="15.75" hidden="1" customHeight="1">
      <c r="A558" s="206" t="str">
        <f>CONCATENATE($P$550,SUM($J$551:J558))</f>
        <v>15.0</v>
      </c>
      <c r="B558" s="222" t="s">
        <v>1862</v>
      </c>
      <c r="C558" s="222"/>
      <c r="D558" s="202" t="s">
        <v>1863</v>
      </c>
      <c r="E558" s="241" t="s">
        <v>1389</v>
      </c>
      <c r="F558" s="111"/>
      <c r="G558" s="230">
        <v>33.200000000000003</v>
      </c>
      <c r="H558" s="131">
        <f t="shared" si="46"/>
        <v>0</v>
      </c>
      <c r="I558" s="110"/>
      <c r="J558" s="194" t="str">
        <f t="shared" si="45"/>
        <v>-</v>
      </c>
    </row>
    <row r="559" spans="1:16" s="150" customFormat="1" ht="15.75" hidden="1" customHeight="1">
      <c r="A559" s="206" t="str">
        <f>CONCATENATE($P$550,SUM($J$551:J559))</f>
        <v>15.0</v>
      </c>
      <c r="B559" s="222" t="s">
        <v>1864</v>
      </c>
      <c r="C559" s="222"/>
      <c r="D559" s="202" t="s">
        <v>302</v>
      </c>
      <c r="E559" s="241" t="s">
        <v>1389</v>
      </c>
      <c r="F559" s="111"/>
      <c r="G559" s="230">
        <v>169.91</v>
      </c>
      <c r="H559" s="131">
        <f t="shared" si="46"/>
        <v>0</v>
      </c>
      <c r="I559" s="110"/>
      <c r="J559" s="194" t="str">
        <f t="shared" si="45"/>
        <v>-</v>
      </c>
    </row>
    <row r="560" spans="1:16" s="150" customFormat="1" ht="15.75" hidden="1" customHeight="1">
      <c r="A560" s="206" t="str">
        <f>CONCATENATE($P$550,SUM($J$551:J560))</f>
        <v>15.0</v>
      </c>
      <c r="B560" s="222" t="s">
        <v>1865</v>
      </c>
      <c r="C560" s="222"/>
      <c r="D560" s="202" t="s">
        <v>311</v>
      </c>
      <c r="E560" s="241" t="s">
        <v>1389</v>
      </c>
      <c r="F560" s="111"/>
      <c r="G560" s="230">
        <v>125.8</v>
      </c>
      <c r="H560" s="131">
        <f t="shared" si="46"/>
        <v>0</v>
      </c>
      <c r="I560" s="110"/>
      <c r="J560" s="194" t="str">
        <f t="shared" si="45"/>
        <v>-</v>
      </c>
    </row>
    <row r="561" spans="1:16" s="150" customFormat="1" ht="15.75" hidden="1" customHeight="1">
      <c r="A561" s="206" t="str">
        <f>CONCATENATE($P$550,SUM($J$551:J561))</f>
        <v>15.0</v>
      </c>
      <c r="B561" s="222" t="s">
        <v>1866</v>
      </c>
      <c r="C561" s="222"/>
      <c r="D561" s="202" t="s">
        <v>305</v>
      </c>
      <c r="E561" s="241" t="s">
        <v>1389</v>
      </c>
      <c r="F561" s="111"/>
      <c r="G561" s="230">
        <v>33.58</v>
      </c>
      <c r="H561" s="131">
        <f t="shared" si="46"/>
        <v>0</v>
      </c>
      <c r="I561" s="110"/>
      <c r="J561" s="194" t="str">
        <f t="shared" si="45"/>
        <v>-</v>
      </c>
    </row>
    <row r="562" spans="1:16" s="150" customFormat="1" ht="15.75" hidden="1" customHeight="1">
      <c r="A562" s="206" t="str">
        <f>CONCATENATE($P$550,SUM($J$551:J562))</f>
        <v>15.0</v>
      </c>
      <c r="B562" s="222" t="s">
        <v>1867</v>
      </c>
      <c r="C562" s="222"/>
      <c r="D562" s="202" t="s">
        <v>307</v>
      </c>
      <c r="E562" s="241" t="s">
        <v>1389</v>
      </c>
      <c r="F562" s="111"/>
      <c r="G562" s="230">
        <v>209.67</v>
      </c>
      <c r="H562" s="131">
        <f t="shared" si="46"/>
        <v>0</v>
      </c>
      <c r="I562" s="110"/>
      <c r="J562" s="194" t="str">
        <f t="shared" si="45"/>
        <v>-</v>
      </c>
    </row>
    <row r="563" spans="1:16" s="165" customFormat="1" ht="15.75" hidden="1" customHeight="1">
      <c r="A563" s="206" t="str">
        <f>CONCATENATE($P$550,SUM($J$551:J563))</f>
        <v>15.0</v>
      </c>
      <c r="B563" s="222" t="s">
        <v>1868</v>
      </c>
      <c r="C563" s="222"/>
      <c r="D563" s="202" t="s">
        <v>1144</v>
      </c>
      <c r="E563" s="241" t="s">
        <v>1389</v>
      </c>
      <c r="F563" s="120"/>
      <c r="G563" s="230">
        <v>83.51</v>
      </c>
      <c r="H563" s="131">
        <f t="shared" si="46"/>
        <v>0</v>
      </c>
      <c r="I563" s="114"/>
      <c r="J563" s="207" t="str">
        <f t="shared" si="45"/>
        <v>-</v>
      </c>
    </row>
    <row r="564" spans="1:16" s="150" customFormat="1" ht="15.75" hidden="1" customHeight="1">
      <c r="A564" s="323" t="str">
        <f>CONCATENATE($P$550,SUM($J$551:J564))</f>
        <v>15.0</v>
      </c>
      <c r="B564" s="317" t="s">
        <v>1869</v>
      </c>
      <c r="C564" s="317"/>
      <c r="D564" s="202" t="s">
        <v>301</v>
      </c>
      <c r="E564" s="241" t="s">
        <v>1389</v>
      </c>
      <c r="F564" s="111"/>
      <c r="G564" s="310">
        <v>95.08</v>
      </c>
      <c r="H564" s="131">
        <f t="shared" si="46"/>
        <v>0</v>
      </c>
      <c r="I564" s="132"/>
      <c r="J564" s="194" t="str">
        <f t="shared" si="45"/>
        <v>-</v>
      </c>
    </row>
    <row r="565" spans="1:16" s="150" customFormat="1" ht="15.75" hidden="1" customHeight="1">
      <c r="A565" s="206" t="str">
        <f>CONCATENATE($P$550,SUM($J$551:J565))</f>
        <v>15.0</v>
      </c>
      <c r="B565" s="222" t="s">
        <v>1870</v>
      </c>
      <c r="C565" s="222"/>
      <c r="D565" s="202" t="s">
        <v>312</v>
      </c>
      <c r="E565" s="241" t="s">
        <v>1389</v>
      </c>
      <c r="F565" s="111"/>
      <c r="G565" s="230">
        <v>50.97</v>
      </c>
      <c r="H565" s="131">
        <f t="shared" si="46"/>
        <v>0</v>
      </c>
      <c r="I565" s="110"/>
      <c r="J565" s="194" t="str">
        <f t="shared" si="45"/>
        <v>-</v>
      </c>
    </row>
    <row r="566" spans="1:16" s="150" customFormat="1" ht="15.75" hidden="1" customHeight="1">
      <c r="A566" s="206" t="str">
        <f>CONCATENATE($P$550,SUM($J$551:J566))</f>
        <v>15.0</v>
      </c>
      <c r="B566" s="222" t="s">
        <v>1871</v>
      </c>
      <c r="C566" s="222"/>
      <c r="D566" s="202" t="s">
        <v>303</v>
      </c>
      <c r="E566" s="241" t="s">
        <v>1389</v>
      </c>
      <c r="F566" s="111"/>
      <c r="G566" s="230">
        <v>115.9</v>
      </c>
      <c r="H566" s="131">
        <f t="shared" si="46"/>
        <v>0</v>
      </c>
      <c r="I566" s="110"/>
      <c r="J566" s="194" t="str">
        <f t="shared" si="45"/>
        <v>-</v>
      </c>
    </row>
    <row r="567" spans="1:16" s="150" customFormat="1" ht="15.75" hidden="1" customHeight="1">
      <c r="A567" s="206" t="str">
        <f>CONCATENATE($P$550,SUM($J$551:J567))</f>
        <v>15.0</v>
      </c>
      <c r="B567" s="222" t="s">
        <v>1872</v>
      </c>
      <c r="C567" s="222"/>
      <c r="D567" s="202" t="s">
        <v>306</v>
      </c>
      <c r="E567" s="241" t="s">
        <v>1389</v>
      </c>
      <c r="F567" s="111"/>
      <c r="G567" s="230">
        <v>73.16</v>
      </c>
      <c r="H567" s="131">
        <f t="shared" si="46"/>
        <v>0</v>
      </c>
      <c r="I567" s="110"/>
      <c r="J567" s="194" t="str">
        <f t="shared" si="45"/>
        <v>-</v>
      </c>
    </row>
    <row r="568" spans="1:16" s="150" customFormat="1" ht="15.75" hidden="1" customHeight="1">
      <c r="A568" s="206" t="str">
        <f>CONCATENATE($P$550,SUM($J$551:J568))</f>
        <v>15.0</v>
      </c>
      <c r="B568" s="222"/>
      <c r="C568" s="222"/>
      <c r="D568" s="202"/>
      <c r="E568" s="241" t="s">
        <v>1389</v>
      </c>
      <c r="F568" s="111"/>
      <c r="G568" s="230"/>
      <c r="H568" s="131"/>
      <c r="I568" s="110"/>
      <c r="J568" s="194" t="str">
        <f t="shared" si="45"/>
        <v>-</v>
      </c>
    </row>
    <row r="569" spans="1:16" s="165" customFormat="1" ht="15.75" hidden="1" customHeight="1">
      <c r="A569" s="340"/>
      <c r="B569" s="319"/>
      <c r="C569" s="452"/>
      <c r="D569" s="304"/>
      <c r="E569" s="305" t="s">
        <v>1262</v>
      </c>
      <c r="F569" s="306"/>
      <c r="G569" s="312"/>
      <c r="H569" s="308">
        <f>A550</f>
        <v>15</v>
      </c>
      <c r="I569" s="337">
        <f>SUM(H551:H568)</f>
        <v>0</v>
      </c>
      <c r="J569" s="207" t="str">
        <f>IF(I569&gt;0.01,1,"")</f>
        <v/>
      </c>
    </row>
    <row r="570" spans="1:16" s="165" customFormat="1">
      <c r="A570" s="288">
        <v>10</v>
      </c>
      <c r="B570" s="289"/>
      <c r="C570" s="456"/>
      <c r="D570" s="290" t="s">
        <v>315</v>
      </c>
      <c r="E570" s="291"/>
      <c r="F570" s="292"/>
      <c r="G570" s="293"/>
      <c r="H570" s="294"/>
      <c r="I570" s="295"/>
      <c r="J570" s="207">
        <f>IF(SUM(F572:F620)&gt;0.001,1,"")</f>
        <v>1</v>
      </c>
      <c r="K570" s="165">
        <f>A550</f>
        <v>15</v>
      </c>
      <c r="P570" s="165" t="str">
        <f>CONCATENATE(A570,".")</f>
        <v>10.</v>
      </c>
    </row>
    <row r="571" spans="1:16" s="165" customFormat="1" ht="15.75" customHeight="1">
      <c r="A571" s="288" t="s">
        <v>2919</v>
      </c>
      <c r="B571" s="289"/>
      <c r="C571" s="456"/>
      <c r="D571" s="290" t="s">
        <v>316</v>
      </c>
      <c r="E571" s="291"/>
      <c r="F571" s="292"/>
      <c r="G571" s="293"/>
      <c r="H571" s="294"/>
      <c r="I571" s="295"/>
      <c r="J571" s="207">
        <f>IF(SUM(F572:F585)&gt;0.001,1,"")</f>
        <v>1</v>
      </c>
      <c r="P571" s="165" t="str">
        <f>CONCATENATE(A571,".")</f>
        <v>10.1.</v>
      </c>
    </row>
    <row r="572" spans="1:16" s="150" customFormat="1" ht="15.75" hidden="1" customHeight="1">
      <c r="A572" s="193" t="str">
        <f>CONCATENATE($P$571,SUM($J572:J$572))</f>
        <v>10.1.0</v>
      </c>
      <c r="B572" s="222" t="s">
        <v>1873</v>
      </c>
      <c r="C572" s="222"/>
      <c r="D572" s="202" t="s">
        <v>1145</v>
      </c>
      <c r="E572" s="241" t="s">
        <v>1389</v>
      </c>
      <c r="F572" s="111"/>
      <c r="G572" s="230">
        <v>9.99</v>
      </c>
      <c r="H572" s="131">
        <f>F572*G572</f>
        <v>0</v>
      </c>
      <c r="I572" s="110"/>
      <c r="J572" s="194" t="str">
        <f t="shared" ref="J572:J585" si="47">IF(F572&gt;0.01,1,"-")</f>
        <v>-</v>
      </c>
    </row>
    <row r="573" spans="1:16" s="150" customFormat="1" ht="15.75" hidden="1" customHeight="1">
      <c r="A573" s="193" t="str">
        <f>CONCATENATE($P$571,SUM($J$572:J573))</f>
        <v>10.1.0</v>
      </c>
      <c r="B573" s="222" t="s">
        <v>1874</v>
      </c>
      <c r="C573" s="222"/>
      <c r="D573" s="202" t="s">
        <v>325</v>
      </c>
      <c r="E573" s="241" t="s">
        <v>1389</v>
      </c>
      <c r="F573" s="111"/>
      <c r="G573" s="230">
        <v>10.64</v>
      </c>
      <c r="H573" s="131">
        <f t="shared" ref="H573:H585" si="48">F573*G573</f>
        <v>0</v>
      </c>
      <c r="I573" s="110"/>
      <c r="J573" s="194" t="str">
        <f t="shared" si="47"/>
        <v>-</v>
      </c>
    </row>
    <row r="574" spans="1:16" s="150" customFormat="1" ht="15.75" hidden="1" customHeight="1">
      <c r="A574" s="193" t="str">
        <f>CONCATENATE($P$571,SUM($J$572:J574))</f>
        <v>10.1.0</v>
      </c>
      <c r="B574" s="222" t="s">
        <v>1875</v>
      </c>
      <c r="C574" s="222"/>
      <c r="D574" s="202" t="s">
        <v>320</v>
      </c>
      <c r="E574" s="241" t="s">
        <v>1389</v>
      </c>
      <c r="F574" s="111"/>
      <c r="G574" s="230">
        <v>19.21</v>
      </c>
      <c r="H574" s="131">
        <f t="shared" si="48"/>
        <v>0</v>
      </c>
      <c r="I574" s="110"/>
      <c r="J574" s="194" t="str">
        <f t="shared" si="47"/>
        <v>-</v>
      </c>
    </row>
    <row r="575" spans="1:16" s="165" customFormat="1" ht="15.75" hidden="1" customHeight="1">
      <c r="A575" s="193" t="str">
        <f>CONCATENATE($P$571,SUM($J$572:J575))</f>
        <v>10.1.0</v>
      </c>
      <c r="B575" s="222" t="s">
        <v>1876</v>
      </c>
      <c r="C575" s="222"/>
      <c r="D575" s="202" t="s">
        <v>1224</v>
      </c>
      <c r="E575" s="241" t="s">
        <v>1389</v>
      </c>
      <c r="F575" s="120"/>
      <c r="G575" s="230">
        <v>30.1</v>
      </c>
      <c r="H575" s="131">
        <f t="shared" si="48"/>
        <v>0</v>
      </c>
      <c r="I575" s="114"/>
      <c r="J575" s="207" t="str">
        <f t="shared" si="47"/>
        <v>-</v>
      </c>
    </row>
    <row r="576" spans="1:16" s="150" customFormat="1" ht="15.75" hidden="1" customHeight="1">
      <c r="A576" s="193" t="str">
        <f>CONCATENATE($P$571,SUM($J$572:J576))</f>
        <v>10.1.0</v>
      </c>
      <c r="B576" s="222" t="s">
        <v>1877</v>
      </c>
      <c r="C576" s="222"/>
      <c r="D576" s="202" t="s">
        <v>322</v>
      </c>
      <c r="E576" s="241" t="s">
        <v>1389</v>
      </c>
      <c r="F576" s="111"/>
      <c r="G576" s="230">
        <v>20.34</v>
      </c>
      <c r="H576" s="131">
        <f t="shared" si="48"/>
        <v>0</v>
      </c>
      <c r="I576" s="110"/>
      <c r="J576" s="194" t="str">
        <f t="shared" si="47"/>
        <v>-</v>
      </c>
    </row>
    <row r="577" spans="1:16" s="150" customFormat="1" ht="15.75" hidden="1" customHeight="1">
      <c r="A577" s="193" t="str">
        <f>CONCATENATE($P$571,SUM($J$572:J577))</f>
        <v>10.1.0</v>
      </c>
      <c r="B577" s="222" t="s">
        <v>1878</v>
      </c>
      <c r="C577" s="222"/>
      <c r="D577" s="202" t="s">
        <v>318</v>
      </c>
      <c r="E577" s="241" t="s">
        <v>1389</v>
      </c>
      <c r="F577" s="111"/>
      <c r="G577" s="230">
        <v>13.74</v>
      </c>
      <c r="H577" s="131">
        <f t="shared" si="48"/>
        <v>0</v>
      </c>
      <c r="I577" s="110"/>
      <c r="J577" s="194" t="str">
        <f t="shared" si="47"/>
        <v>-</v>
      </c>
    </row>
    <row r="578" spans="1:16" s="150" customFormat="1" ht="15.75" hidden="1" customHeight="1">
      <c r="A578" s="193" t="str">
        <f>CONCATENATE($P$571,SUM($J$572:J578))</f>
        <v>10.1.0</v>
      </c>
      <c r="B578" s="222" t="s">
        <v>1879</v>
      </c>
      <c r="C578" s="222"/>
      <c r="D578" s="202" t="s">
        <v>324</v>
      </c>
      <c r="E578" s="241" t="s">
        <v>1389</v>
      </c>
      <c r="F578" s="111"/>
      <c r="G578" s="230">
        <v>10.64</v>
      </c>
      <c r="H578" s="131">
        <f t="shared" si="48"/>
        <v>0</v>
      </c>
      <c r="I578" s="110"/>
      <c r="J578" s="194" t="str">
        <f t="shared" si="47"/>
        <v>-</v>
      </c>
    </row>
    <row r="579" spans="1:16" s="165" customFormat="1" ht="15.75" hidden="1" customHeight="1">
      <c r="A579" s="193" t="str">
        <f>CONCATENATE($P$571,SUM($J$572:J579))</f>
        <v>10.1.0</v>
      </c>
      <c r="B579" s="222" t="s">
        <v>1880</v>
      </c>
      <c r="C579" s="222"/>
      <c r="D579" s="202" t="s">
        <v>327</v>
      </c>
      <c r="E579" s="241" t="s">
        <v>1389</v>
      </c>
      <c r="F579" s="120"/>
      <c r="G579" s="230">
        <v>31.12</v>
      </c>
      <c r="H579" s="131">
        <f t="shared" si="48"/>
        <v>0</v>
      </c>
      <c r="I579" s="114"/>
      <c r="J579" s="207" t="str">
        <f t="shared" si="47"/>
        <v>-</v>
      </c>
    </row>
    <row r="580" spans="1:16" s="150" customFormat="1" ht="15.75" hidden="1" customHeight="1">
      <c r="A580" s="193" t="str">
        <f>CONCATENATE($P$571,SUM($J$572:J580))</f>
        <v>10.1.0</v>
      </c>
      <c r="B580" s="222" t="s">
        <v>1881</v>
      </c>
      <c r="C580" s="222"/>
      <c r="D580" s="202" t="s">
        <v>328</v>
      </c>
      <c r="E580" s="241" t="s">
        <v>1389</v>
      </c>
      <c r="F580" s="111"/>
      <c r="G580" s="230">
        <v>21.22</v>
      </c>
      <c r="H580" s="131">
        <f t="shared" si="48"/>
        <v>0</v>
      </c>
      <c r="I580" s="110"/>
      <c r="J580" s="194" t="str">
        <f t="shared" si="47"/>
        <v>-</v>
      </c>
    </row>
    <row r="581" spans="1:16" s="195" customFormat="1" ht="15.75" hidden="1" customHeight="1">
      <c r="A581" s="193" t="str">
        <f>CONCATENATE($P$571,SUM($J$572:J581))</f>
        <v>10.1.0</v>
      </c>
      <c r="B581" s="222" t="s">
        <v>1882</v>
      </c>
      <c r="C581" s="222"/>
      <c r="D581" s="202" t="s">
        <v>321</v>
      </c>
      <c r="E581" s="241" t="s">
        <v>1389</v>
      </c>
      <c r="F581" s="111"/>
      <c r="G581" s="230">
        <v>28.89</v>
      </c>
      <c r="H581" s="131">
        <f t="shared" si="48"/>
        <v>0</v>
      </c>
      <c r="I581" s="132"/>
      <c r="J581" s="201" t="str">
        <f t="shared" si="47"/>
        <v>-</v>
      </c>
    </row>
    <row r="582" spans="1:16" s="150" customFormat="1" ht="15.75" hidden="1" customHeight="1">
      <c r="A582" s="193" t="str">
        <f>CONCATENATE($P$571,SUM($J$572:J582))</f>
        <v>10.1.0</v>
      </c>
      <c r="B582" s="222" t="s">
        <v>1883</v>
      </c>
      <c r="C582" s="222"/>
      <c r="D582" s="202" t="s">
        <v>319</v>
      </c>
      <c r="E582" s="241" t="s">
        <v>1389</v>
      </c>
      <c r="F582" s="111"/>
      <c r="G582" s="230">
        <v>18.989999999999998</v>
      </c>
      <c r="H582" s="131">
        <f t="shared" si="48"/>
        <v>0</v>
      </c>
      <c r="I582" s="110"/>
      <c r="J582" s="194" t="str">
        <f t="shared" si="47"/>
        <v>-</v>
      </c>
    </row>
    <row r="583" spans="1:16" s="150" customFormat="1" ht="15.75" customHeight="1">
      <c r="A583" s="296" t="str">
        <f>CONCATENATE($P$571,SUM($J$572:J583))</f>
        <v>10.1.1</v>
      </c>
      <c r="B583" s="222" t="s">
        <v>1884</v>
      </c>
      <c r="C583" s="222" t="s">
        <v>2903</v>
      </c>
      <c r="D583" s="202" t="s">
        <v>323</v>
      </c>
      <c r="E583" s="241" t="s">
        <v>1389</v>
      </c>
      <c r="F583" s="111">
        <f>34.2*2</f>
        <v>68.400000000000006</v>
      </c>
      <c r="G583" s="230">
        <v>18.899999999999999</v>
      </c>
      <c r="H583" s="131">
        <f>ROUND(F583*G583,2)</f>
        <v>1292.76</v>
      </c>
      <c r="I583" s="110"/>
      <c r="J583" s="194">
        <f t="shared" si="47"/>
        <v>1</v>
      </c>
    </row>
    <row r="584" spans="1:16" s="150" customFormat="1" ht="15.75" hidden="1" customHeight="1">
      <c r="A584" s="193" t="str">
        <f>CONCATENATE($P$571,SUM($J$572:J584))</f>
        <v>10.1.1</v>
      </c>
      <c r="B584" s="222" t="s">
        <v>1885</v>
      </c>
      <c r="C584" s="222"/>
      <c r="D584" s="202" t="s">
        <v>317</v>
      </c>
      <c r="E584" s="241" t="s">
        <v>1389</v>
      </c>
      <c r="F584" s="111"/>
      <c r="G584" s="230">
        <v>13.74</v>
      </c>
      <c r="H584" s="131">
        <f t="shared" si="48"/>
        <v>0</v>
      </c>
      <c r="I584" s="110"/>
      <c r="J584" s="194" t="str">
        <f t="shared" si="47"/>
        <v>-</v>
      </c>
    </row>
    <row r="585" spans="1:16" s="150" customFormat="1" ht="15.75" hidden="1" customHeight="1">
      <c r="A585" s="296" t="str">
        <f>CONCATENATE($P$571,SUM($J$572:J585))</f>
        <v>10.1.1</v>
      </c>
      <c r="B585" s="393" t="s">
        <v>1886</v>
      </c>
      <c r="C585" s="393"/>
      <c r="D585" s="391" t="s">
        <v>326</v>
      </c>
      <c r="E585" s="392" t="s">
        <v>1389</v>
      </c>
      <c r="F585" s="111"/>
      <c r="G585" s="368">
        <v>8.89</v>
      </c>
      <c r="H585" s="131">
        <f t="shared" si="48"/>
        <v>0</v>
      </c>
      <c r="I585" s="110"/>
      <c r="J585" s="194" t="str">
        <f t="shared" si="47"/>
        <v>-</v>
      </c>
    </row>
    <row r="586" spans="1:16" s="165" customFormat="1" ht="30" customHeight="1">
      <c r="A586" s="318"/>
      <c r="B586" s="319"/>
      <c r="C586" s="452"/>
      <c r="D586" s="304"/>
      <c r="E586" s="305" t="s">
        <v>1263</v>
      </c>
      <c r="F586" s="306"/>
      <c r="G586" s="312"/>
      <c r="H586" s="308" t="str">
        <f>A571</f>
        <v>10.1</v>
      </c>
      <c r="I586" s="337">
        <f>SUM(H572:H585)</f>
        <v>1292.76</v>
      </c>
      <c r="J586" s="207">
        <f>IF(I586&gt;0.01,1,"")</f>
        <v>1</v>
      </c>
    </row>
    <row r="587" spans="1:16" s="165" customFormat="1" ht="15.75" hidden="1" customHeight="1">
      <c r="A587" s="288" t="s">
        <v>1368</v>
      </c>
      <c r="B587" s="289"/>
      <c r="C587" s="456"/>
      <c r="D587" s="290" t="s">
        <v>329</v>
      </c>
      <c r="E587" s="291"/>
      <c r="F587" s="292"/>
      <c r="G587" s="293"/>
      <c r="H587" s="294"/>
      <c r="I587" s="295"/>
      <c r="J587" s="207" t="str">
        <f>IF(SUM(F588:F593)&gt;0.001,1,"")</f>
        <v/>
      </c>
      <c r="M587" s="165" t="str">
        <f>CONCATENATE(".",SUM(J571,J587))</f>
        <v>.1</v>
      </c>
      <c r="P587" s="165" t="str">
        <f>CONCATENATE(A587,".")</f>
        <v>16.2.</v>
      </c>
    </row>
    <row r="588" spans="1:16" s="150" customFormat="1" ht="15.75" hidden="1" customHeight="1">
      <c r="A588" s="296" t="str">
        <f>CONCATENATE($P$587,SUM($J588:J$588))</f>
        <v>16.2.0</v>
      </c>
      <c r="B588" s="317" t="s">
        <v>1887</v>
      </c>
      <c r="C588" s="317"/>
      <c r="D588" s="202" t="s">
        <v>1888</v>
      </c>
      <c r="E588" s="241" t="s">
        <v>1389</v>
      </c>
      <c r="F588" s="111"/>
      <c r="G588" s="310">
        <v>33.42</v>
      </c>
      <c r="H588" s="131">
        <f>F588*G588</f>
        <v>0</v>
      </c>
      <c r="I588" s="132"/>
      <c r="J588" s="194" t="str">
        <f t="shared" ref="J588:J593" si="49">IF(F588&gt;0.01,1,"-")</f>
        <v>-</v>
      </c>
    </row>
    <row r="589" spans="1:16" s="150" customFormat="1" ht="15.75" hidden="1" customHeight="1">
      <c r="A589" s="193" t="str">
        <f>CONCATENATE($P$587,SUM($J$588:J589))</f>
        <v>16.2.0</v>
      </c>
      <c r="B589" s="222" t="s">
        <v>1889</v>
      </c>
      <c r="C589" s="222"/>
      <c r="D589" s="202" t="s">
        <v>332</v>
      </c>
      <c r="E589" s="241" t="s">
        <v>1389</v>
      </c>
      <c r="F589" s="111"/>
      <c r="G589" s="230">
        <v>22.86</v>
      </c>
      <c r="H589" s="131">
        <f t="shared" ref="H589:H593" si="50">F589*G589</f>
        <v>0</v>
      </c>
      <c r="I589" s="110"/>
      <c r="J589" s="194" t="str">
        <f t="shared" si="49"/>
        <v>-</v>
      </c>
    </row>
    <row r="590" spans="1:16" s="150" customFormat="1" ht="15.75" hidden="1" customHeight="1">
      <c r="A590" s="193" t="str">
        <f>CONCATENATE($P$587,SUM($J$588:J590))</f>
        <v>16.2.0</v>
      </c>
      <c r="B590" s="222" t="s">
        <v>1890</v>
      </c>
      <c r="C590" s="222"/>
      <c r="D590" s="202" t="s">
        <v>331</v>
      </c>
      <c r="E590" s="241" t="s">
        <v>1389</v>
      </c>
      <c r="F590" s="111"/>
      <c r="G590" s="230">
        <v>32.83</v>
      </c>
      <c r="H590" s="131">
        <f t="shared" si="50"/>
        <v>0</v>
      </c>
      <c r="I590" s="110"/>
      <c r="J590" s="194" t="str">
        <f t="shared" si="49"/>
        <v>-</v>
      </c>
    </row>
    <row r="591" spans="1:16" s="165" customFormat="1" ht="15.75" hidden="1" customHeight="1">
      <c r="A591" s="193" t="str">
        <f>CONCATENATE($P$587,SUM($J$588:J591))</f>
        <v>16.2.0</v>
      </c>
      <c r="B591" s="222" t="s">
        <v>1891</v>
      </c>
      <c r="C591" s="222"/>
      <c r="D591" s="202" t="s">
        <v>333</v>
      </c>
      <c r="E591" s="241" t="s">
        <v>1389</v>
      </c>
      <c r="F591" s="120"/>
      <c r="G591" s="230">
        <v>46.37</v>
      </c>
      <c r="H591" s="131">
        <f t="shared" si="50"/>
        <v>0</v>
      </c>
      <c r="I591" s="114"/>
      <c r="J591" s="207" t="str">
        <f t="shared" si="49"/>
        <v>-</v>
      </c>
    </row>
    <row r="592" spans="1:16" s="165" customFormat="1" ht="15.75" hidden="1" customHeight="1">
      <c r="A592" s="193" t="str">
        <f>CONCATENATE($P$587,SUM($J$588:J592))</f>
        <v>16.2.0</v>
      </c>
      <c r="B592" s="222" t="s">
        <v>1892</v>
      </c>
      <c r="C592" s="222"/>
      <c r="D592" s="202" t="s">
        <v>330</v>
      </c>
      <c r="E592" s="241" t="s">
        <v>1389</v>
      </c>
      <c r="F592" s="120"/>
      <c r="G592" s="230">
        <v>36.81</v>
      </c>
      <c r="H592" s="131">
        <f t="shared" si="50"/>
        <v>0</v>
      </c>
      <c r="I592" s="114"/>
      <c r="J592" s="207" t="str">
        <f t="shared" si="49"/>
        <v>-</v>
      </c>
    </row>
    <row r="593" spans="1:16" s="150" customFormat="1" ht="15.75" hidden="1" customHeight="1">
      <c r="A593" s="193" t="str">
        <f>CONCATENATE($P$587,SUM($J$588:J593))</f>
        <v>16.2.0</v>
      </c>
      <c r="B593" s="222" t="s">
        <v>1893</v>
      </c>
      <c r="C593" s="222"/>
      <c r="D593" s="202" t="s">
        <v>334</v>
      </c>
      <c r="E593" s="241" t="s">
        <v>1389</v>
      </c>
      <c r="F593" s="111"/>
      <c r="G593" s="230">
        <v>20.79</v>
      </c>
      <c r="H593" s="131">
        <f t="shared" si="50"/>
        <v>0</v>
      </c>
      <c r="I593" s="110"/>
      <c r="J593" s="194" t="str">
        <f t="shared" si="49"/>
        <v>-</v>
      </c>
    </row>
    <row r="594" spans="1:16" s="165" customFormat="1" ht="15.75" hidden="1" customHeight="1">
      <c r="A594" s="318"/>
      <c r="B594" s="319"/>
      <c r="C594" s="452"/>
      <c r="D594" s="304"/>
      <c r="E594" s="305" t="s">
        <v>1263</v>
      </c>
      <c r="F594" s="306"/>
      <c r="G594" s="312"/>
      <c r="H594" s="308" t="str">
        <f>A587</f>
        <v>16.2</v>
      </c>
      <c r="I594" s="139">
        <f>SUM(H588:H593)</f>
        <v>0</v>
      </c>
      <c r="J594" s="207" t="str">
        <f>IF(I594&gt;0.01,1,"")</f>
        <v/>
      </c>
    </row>
    <row r="595" spans="1:16" s="150" customFormat="1" ht="15.75" hidden="1" customHeight="1">
      <c r="A595" s="338" t="s">
        <v>1369</v>
      </c>
      <c r="B595" s="289"/>
      <c r="C595" s="456"/>
      <c r="D595" s="290" t="s">
        <v>335</v>
      </c>
      <c r="E595" s="291"/>
      <c r="F595" s="292"/>
      <c r="G595" s="293"/>
      <c r="H595" s="294"/>
      <c r="I595" s="295"/>
      <c r="J595" s="194" t="str">
        <f>IF(SUM(F596:F598)&gt;0.001,1,"")</f>
        <v/>
      </c>
      <c r="M595" s="150" t="str">
        <f>CONCATENATE(".",SUM(J570,J587,J595))</f>
        <v>.1</v>
      </c>
      <c r="P595" s="150" t="str">
        <f>CONCATENATE(A595,".")</f>
        <v>16.3.</v>
      </c>
    </row>
    <row r="596" spans="1:16" s="150" customFormat="1" ht="15.75" hidden="1" customHeight="1">
      <c r="A596" s="193" t="str">
        <f>CONCATENATE($P$595,SUM($J596:J$596))</f>
        <v>16.3.0</v>
      </c>
      <c r="B596" s="222" t="s">
        <v>1894</v>
      </c>
      <c r="C596" s="222"/>
      <c r="D596" s="202" t="s">
        <v>336</v>
      </c>
      <c r="E596" s="241" t="s">
        <v>1389</v>
      </c>
      <c r="F596" s="111"/>
      <c r="G596" s="230">
        <v>26.48</v>
      </c>
      <c r="H596" s="131">
        <f>F596*G596</f>
        <v>0</v>
      </c>
      <c r="I596" s="110"/>
      <c r="J596" s="194" t="str">
        <f>IF(F596&gt;0.01,1,"-")</f>
        <v>-</v>
      </c>
    </row>
    <row r="597" spans="1:16" s="150" customFormat="1" ht="15.75" hidden="1" customHeight="1">
      <c r="A597" s="296" t="str">
        <f>CONCATENATE($P$595,SUM($J$596:J597))</f>
        <v>16.3.0</v>
      </c>
      <c r="B597" s="317" t="s">
        <v>1895</v>
      </c>
      <c r="C597" s="317"/>
      <c r="D597" s="202" t="s">
        <v>337</v>
      </c>
      <c r="E597" s="241" t="s">
        <v>1389</v>
      </c>
      <c r="F597" s="111"/>
      <c r="G597" s="310">
        <v>21.17</v>
      </c>
      <c r="H597" s="131">
        <f t="shared" ref="H597:H598" si="51">F597*G597</f>
        <v>0</v>
      </c>
      <c r="I597" s="132"/>
      <c r="J597" s="194" t="str">
        <f>IF(F597&gt;0.01,1,"-")</f>
        <v>-</v>
      </c>
    </row>
    <row r="598" spans="1:16" s="150" customFormat="1" ht="15.75" hidden="1" customHeight="1">
      <c r="A598" s="193" t="str">
        <f>CONCATENATE($P$595,SUM($J$596:J598))</f>
        <v>16.3.0</v>
      </c>
      <c r="B598" s="222" t="s">
        <v>1896</v>
      </c>
      <c r="C598" s="222"/>
      <c r="D598" s="202" t="s">
        <v>1146</v>
      </c>
      <c r="E598" s="241" t="s">
        <v>1389</v>
      </c>
      <c r="F598" s="111"/>
      <c r="G598" s="230">
        <v>29.11</v>
      </c>
      <c r="H598" s="131">
        <f t="shared" si="51"/>
        <v>0</v>
      </c>
      <c r="I598" s="110"/>
      <c r="J598" s="194" t="str">
        <f>IF(F598&gt;0.01,1,"-")</f>
        <v>-</v>
      </c>
    </row>
    <row r="599" spans="1:16" s="150" customFormat="1" ht="15.75" hidden="1" customHeight="1">
      <c r="A599" s="341"/>
      <c r="B599" s="212"/>
      <c r="C599" s="453"/>
      <c r="D599" s="304"/>
      <c r="E599" s="305" t="s">
        <v>1263</v>
      </c>
      <c r="F599" s="306"/>
      <c r="G599" s="312"/>
      <c r="H599" s="308" t="str">
        <f>A595</f>
        <v>16.3</v>
      </c>
      <c r="I599" s="337">
        <f>SUM(H596:H598)</f>
        <v>0</v>
      </c>
      <c r="J599" s="194" t="str">
        <f>IF(I599&gt;0.01,1,"")</f>
        <v/>
      </c>
    </row>
    <row r="600" spans="1:16" s="150" customFormat="1" ht="15.75" hidden="1" customHeight="1">
      <c r="A600" s="288" t="s">
        <v>1370</v>
      </c>
      <c r="B600" s="289"/>
      <c r="C600" s="456"/>
      <c r="D600" s="290" t="s">
        <v>338</v>
      </c>
      <c r="E600" s="291"/>
      <c r="F600" s="292"/>
      <c r="G600" s="293"/>
      <c r="H600" s="294"/>
      <c r="I600" s="295"/>
      <c r="J600" s="194" t="str">
        <f>IF(SUM(F601:F607)&gt;0.001,1,"")</f>
        <v/>
      </c>
      <c r="M600" s="150" t="str">
        <f>CONCATENATE(".",SUM(J570,J587,J595,J600))</f>
        <v>.1</v>
      </c>
      <c r="P600" s="150" t="str">
        <f>CONCATENATE(A600,".")</f>
        <v>16.4.</v>
      </c>
    </row>
    <row r="601" spans="1:16" s="150" customFormat="1" ht="15.75" hidden="1" customHeight="1">
      <c r="A601" s="197" t="str">
        <f>CONCATENATE($P$600,SUM($J601:J$601))</f>
        <v>16.4.0</v>
      </c>
      <c r="B601" s="222" t="s">
        <v>1897</v>
      </c>
      <c r="C601" s="222"/>
      <c r="D601" s="202" t="s">
        <v>341</v>
      </c>
      <c r="E601" s="241" t="s">
        <v>1389</v>
      </c>
      <c r="F601" s="111"/>
      <c r="G601" s="230">
        <v>12.07</v>
      </c>
      <c r="H601" s="131">
        <f>F601*G601</f>
        <v>0</v>
      </c>
      <c r="I601" s="110"/>
      <c r="J601" s="194" t="str">
        <f t="shared" ref="J601:J607" si="52">IF(F601&gt;0.01,1,"-")</f>
        <v>-</v>
      </c>
    </row>
    <row r="602" spans="1:16" s="150" customFormat="1" ht="15.75" hidden="1" customHeight="1">
      <c r="A602" s="197" t="str">
        <f>CONCATENATE($P$600,SUM($J$601:J602))</f>
        <v>16.4.0</v>
      </c>
      <c r="B602" s="222" t="s">
        <v>1898</v>
      </c>
      <c r="C602" s="222"/>
      <c r="D602" s="202" t="s">
        <v>343</v>
      </c>
      <c r="E602" s="241" t="s">
        <v>1389</v>
      </c>
      <c r="F602" s="111"/>
      <c r="G602" s="230">
        <v>38.54</v>
      </c>
      <c r="H602" s="131">
        <f t="shared" ref="H602:H607" si="53">F602*G602</f>
        <v>0</v>
      </c>
      <c r="I602" s="110"/>
      <c r="J602" s="194" t="str">
        <f t="shared" si="52"/>
        <v>-</v>
      </c>
    </row>
    <row r="603" spans="1:16" s="195" customFormat="1" ht="15.75" hidden="1" customHeight="1">
      <c r="A603" s="197" t="str">
        <f>CONCATENATE($P$600,SUM($J$601:J603))</f>
        <v>16.4.0</v>
      </c>
      <c r="B603" s="222" t="s">
        <v>1899</v>
      </c>
      <c r="C603" s="222"/>
      <c r="D603" s="202" t="s">
        <v>339</v>
      </c>
      <c r="E603" s="241" t="s">
        <v>1389</v>
      </c>
      <c r="F603" s="111"/>
      <c r="G603" s="230">
        <v>22.69</v>
      </c>
      <c r="H603" s="131">
        <f t="shared" si="53"/>
        <v>0</v>
      </c>
      <c r="I603" s="132"/>
      <c r="J603" s="201" t="str">
        <f t="shared" si="52"/>
        <v>-</v>
      </c>
    </row>
    <row r="604" spans="1:16" s="150" customFormat="1" ht="15.75" hidden="1" customHeight="1">
      <c r="A604" s="320" t="str">
        <f>CONCATENATE($P$600,SUM($J$601:J604))</f>
        <v>16.4.0</v>
      </c>
      <c r="B604" s="222" t="s">
        <v>1900</v>
      </c>
      <c r="C604" s="222"/>
      <c r="D604" s="202" t="s">
        <v>1901</v>
      </c>
      <c r="E604" s="241" t="s">
        <v>1389</v>
      </c>
      <c r="F604" s="111"/>
      <c r="G604" s="230">
        <v>21.36</v>
      </c>
      <c r="H604" s="131">
        <f t="shared" si="53"/>
        <v>0</v>
      </c>
      <c r="I604" s="110"/>
      <c r="J604" s="194" t="str">
        <f t="shared" si="52"/>
        <v>-</v>
      </c>
    </row>
    <row r="605" spans="1:16" s="195" customFormat="1" ht="15.75" hidden="1" customHeight="1">
      <c r="A605" s="197" t="str">
        <f>CONCATENATE($P$600,SUM($J$601:J605))</f>
        <v>16.4.0</v>
      </c>
      <c r="B605" s="222" t="s">
        <v>1902</v>
      </c>
      <c r="C605" s="222"/>
      <c r="D605" s="202" t="s">
        <v>340</v>
      </c>
      <c r="E605" s="241" t="s">
        <v>1389</v>
      </c>
      <c r="F605" s="111"/>
      <c r="G605" s="230">
        <v>36.72</v>
      </c>
      <c r="H605" s="131">
        <f t="shared" si="53"/>
        <v>0</v>
      </c>
      <c r="I605" s="132"/>
      <c r="J605" s="201" t="str">
        <f t="shared" si="52"/>
        <v>-</v>
      </c>
    </row>
    <row r="606" spans="1:16" s="150" customFormat="1" ht="15.75" hidden="1" customHeight="1">
      <c r="A606" s="197" t="str">
        <f>CONCATENATE($P$600,SUM($J$601:J606))</f>
        <v>16.4.0</v>
      </c>
      <c r="B606" s="222" t="s">
        <v>1903</v>
      </c>
      <c r="C606" s="222"/>
      <c r="D606" s="202" t="s">
        <v>342</v>
      </c>
      <c r="E606" s="241" t="s">
        <v>1389</v>
      </c>
      <c r="F606" s="111"/>
      <c r="G606" s="230">
        <v>40.22</v>
      </c>
      <c r="H606" s="131">
        <f t="shared" si="53"/>
        <v>0</v>
      </c>
      <c r="I606" s="110"/>
      <c r="J606" s="194" t="str">
        <f t="shared" si="52"/>
        <v>-</v>
      </c>
    </row>
    <row r="607" spans="1:16" s="150" customFormat="1" ht="15.75" hidden="1" customHeight="1">
      <c r="A607" s="197" t="str">
        <f>CONCATENATE($P$600,SUM($J$601:J607))</f>
        <v>16.4.0</v>
      </c>
      <c r="B607" s="222" t="s">
        <v>1904</v>
      </c>
      <c r="C607" s="222"/>
      <c r="D607" s="202" t="s">
        <v>1147</v>
      </c>
      <c r="E607" s="241" t="s">
        <v>1389</v>
      </c>
      <c r="F607" s="111"/>
      <c r="G607" s="230">
        <v>18.88</v>
      </c>
      <c r="H607" s="131">
        <f t="shared" si="53"/>
        <v>0</v>
      </c>
      <c r="I607" s="110"/>
      <c r="J607" s="194" t="str">
        <f t="shared" si="52"/>
        <v>-</v>
      </c>
    </row>
    <row r="608" spans="1:16" s="150" customFormat="1" ht="15.75" hidden="1" customHeight="1">
      <c r="A608" s="198"/>
      <c r="B608" s="199"/>
      <c r="C608" s="458"/>
      <c r="D608" s="200"/>
      <c r="E608" s="305" t="s">
        <v>1263</v>
      </c>
      <c r="F608" s="306"/>
      <c r="G608" s="312"/>
      <c r="H608" s="308" t="str">
        <f>A600</f>
        <v>16.4</v>
      </c>
      <c r="I608" s="139">
        <f>SUM(H601:H607)</f>
        <v>0</v>
      </c>
      <c r="J608" s="194" t="str">
        <f>IF(I608&gt;0.01,1,"")</f>
        <v/>
      </c>
    </row>
    <row r="609" spans="1:16" s="165" customFormat="1" ht="15.75" hidden="1" customHeight="1">
      <c r="A609" s="189" t="s">
        <v>1371</v>
      </c>
      <c r="B609" s="162"/>
      <c r="C609" s="466"/>
      <c r="D609" s="163" t="s">
        <v>344</v>
      </c>
      <c r="E609" s="242"/>
      <c r="F609" s="164"/>
      <c r="G609" s="233"/>
      <c r="H609" s="159"/>
      <c r="I609" s="161"/>
      <c r="J609" s="207" t="str">
        <f>IF(SUM(F610:F611)&gt;0.001,1,"")</f>
        <v/>
      </c>
      <c r="M609" s="165" t="str">
        <f>CONCATENATE(".",SUM(J570,J587,J595,J600,J609))</f>
        <v>.1</v>
      </c>
      <c r="P609" s="165" t="str">
        <f>CONCATENATE(A609,".")</f>
        <v>16.5.</v>
      </c>
    </row>
    <row r="610" spans="1:16" s="165" customFormat="1" ht="15.75" hidden="1" customHeight="1">
      <c r="A610" s="209" t="str">
        <f>CONCATENATE($P$609,SUM($J610:J$610))</f>
        <v>16.5.0</v>
      </c>
      <c r="B610" s="222">
        <v>150126</v>
      </c>
      <c r="C610" s="222"/>
      <c r="D610" s="202" t="s">
        <v>345</v>
      </c>
      <c r="E610" s="241" t="s">
        <v>1389</v>
      </c>
      <c r="F610" s="120"/>
      <c r="G610" s="230">
        <v>71.209999999999994</v>
      </c>
      <c r="H610" s="131">
        <f>F610*G610</f>
        <v>0</v>
      </c>
      <c r="I610" s="114"/>
      <c r="J610" s="207" t="str">
        <f>IF(F610&gt;0.01,1,"-")</f>
        <v>-</v>
      </c>
    </row>
    <row r="611" spans="1:16" s="150" customFormat="1" ht="15.75" hidden="1" customHeight="1">
      <c r="A611" s="209" t="str">
        <f>CONCATENATE($P$609,SUM($J$610:J611))</f>
        <v>16.5.0</v>
      </c>
      <c r="B611" s="222">
        <v>150127</v>
      </c>
      <c r="C611" s="222"/>
      <c r="D611" s="202" t="s">
        <v>346</v>
      </c>
      <c r="E611" s="241" t="s">
        <v>1389</v>
      </c>
      <c r="F611" s="111"/>
      <c r="G611" s="230">
        <v>66.64</v>
      </c>
      <c r="H611" s="131">
        <f>F611*G611</f>
        <v>0</v>
      </c>
      <c r="I611" s="110"/>
      <c r="J611" s="194" t="str">
        <f>IF(F611&gt;0.01,1,"-")</f>
        <v>-</v>
      </c>
    </row>
    <row r="612" spans="1:16" s="165" customFormat="1" ht="15.75" hidden="1" customHeight="1">
      <c r="A612" s="210"/>
      <c r="B612" s="166"/>
      <c r="C612" s="467"/>
      <c r="D612" s="167"/>
      <c r="E612" s="46" t="s">
        <v>1263</v>
      </c>
      <c r="F612" s="156"/>
      <c r="G612" s="232"/>
      <c r="H612" s="157" t="str">
        <f>A609</f>
        <v>16.5</v>
      </c>
      <c r="I612" s="186">
        <f>SUM(H610:H611)</f>
        <v>0</v>
      </c>
      <c r="J612" s="207" t="str">
        <f>IF(I612&gt;0.01,1,"")</f>
        <v/>
      </c>
    </row>
    <row r="613" spans="1:16" s="150" customFormat="1" ht="15.75" hidden="1" customHeight="1">
      <c r="A613" s="288" t="s">
        <v>1372</v>
      </c>
      <c r="B613" s="289"/>
      <c r="C613" s="456"/>
      <c r="D613" s="290" t="s">
        <v>347</v>
      </c>
      <c r="E613" s="291"/>
      <c r="F613" s="292"/>
      <c r="G613" s="293"/>
      <c r="H613" s="294"/>
      <c r="I613" s="295"/>
      <c r="J613" s="194" t="str">
        <f>IF(SUM(F614:F620)&gt;0.001,1,"")</f>
        <v/>
      </c>
      <c r="M613" s="150" t="str">
        <f>CONCATENATE(".",SUM(J570,J587,J595,J600,J609,J613))</f>
        <v>.1</v>
      </c>
      <c r="P613" s="150" t="str">
        <f>CONCATENATE(A613,".")</f>
        <v>16.6.</v>
      </c>
    </row>
    <row r="614" spans="1:16" s="150" customFormat="1" ht="15.75" hidden="1" customHeight="1">
      <c r="A614" s="197" t="str">
        <f>CONCATENATE($P$613,SUM($J614:J$614))</f>
        <v>16.6.0</v>
      </c>
      <c r="B614" s="222" t="s">
        <v>1905</v>
      </c>
      <c r="C614" s="222"/>
      <c r="D614" s="202" t="s">
        <v>349</v>
      </c>
      <c r="E614" s="241" t="s">
        <v>1389</v>
      </c>
      <c r="F614" s="111"/>
      <c r="G614" s="230">
        <v>16.39</v>
      </c>
      <c r="H614" s="131">
        <f>F614*G614</f>
        <v>0</v>
      </c>
      <c r="I614" s="110"/>
      <c r="J614" s="194" t="str">
        <f t="shared" ref="J614:J620" si="54">IF(F614&gt;0.01,1,"-")</f>
        <v>-</v>
      </c>
    </row>
    <row r="615" spans="1:16" s="150" customFormat="1" ht="15.75" hidden="1" customHeight="1">
      <c r="A615" s="197" t="str">
        <f>CONCATENATE($P$613,SUM($J$614:J615))</f>
        <v>16.6.0</v>
      </c>
      <c r="B615" s="222" t="s">
        <v>1906</v>
      </c>
      <c r="C615" s="222"/>
      <c r="D615" s="202" t="s">
        <v>348</v>
      </c>
      <c r="E615" s="241" t="s">
        <v>1389</v>
      </c>
      <c r="F615" s="111"/>
      <c r="G615" s="230">
        <v>33.26</v>
      </c>
      <c r="H615" s="131">
        <f t="shared" ref="H615:H620" si="55">F615*G615</f>
        <v>0</v>
      </c>
      <c r="I615" s="110"/>
      <c r="J615" s="194" t="str">
        <f t="shared" si="54"/>
        <v>-</v>
      </c>
    </row>
    <row r="616" spans="1:16" s="150" customFormat="1" ht="15.75" hidden="1" customHeight="1">
      <c r="A616" s="320" t="str">
        <f>CONCATENATE($P$613,SUM($J$614:J616))</f>
        <v>16.6.0</v>
      </c>
      <c r="B616" s="317" t="s">
        <v>1907</v>
      </c>
      <c r="C616" s="317"/>
      <c r="D616" s="202" t="s">
        <v>1148</v>
      </c>
      <c r="E616" s="241" t="s">
        <v>1389</v>
      </c>
      <c r="F616" s="111"/>
      <c r="G616" s="310">
        <v>48.2</v>
      </c>
      <c r="H616" s="131">
        <f t="shared" si="55"/>
        <v>0</v>
      </c>
      <c r="I616" s="132"/>
      <c r="J616" s="194" t="str">
        <f t="shared" si="54"/>
        <v>-</v>
      </c>
    </row>
    <row r="617" spans="1:16" s="150" customFormat="1" ht="15.75" hidden="1" customHeight="1">
      <c r="A617" s="197" t="str">
        <f>CONCATENATE($P$613,SUM($J$614:J617))</f>
        <v>16.6.0</v>
      </c>
      <c r="B617" s="222" t="s">
        <v>1908</v>
      </c>
      <c r="C617" s="222"/>
      <c r="D617" s="202" t="s">
        <v>351</v>
      </c>
      <c r="E617" s="241" t="s">
        <v>1389</v>
      </c>
      <c r="F617" s="111"/>
      <c r="G617" s="230">
        <v>17.02</v>
      </c>
      <c r="H617" s="131">
        <f t="shared" si="55"/>
        <v>0</v>
      </c>
      <c r="I617" s="110"/>
      <c r="J617" s="194" t="str">
        <f t="shared" si="54"/>
        <v>-</v>
      </c>
    </row>
    <row r="618" spans="1:16" s="150" customFormat="1" ht="15.75" hidden="1" customHeight="1">
      <c r="A618" s="197" t="str">
        <f>CONCATENATE($P$613,SUM($J$614:J618))</f>
        <v>16.6.0</v>
      </c>
      <c r="B618" s="222" t="s">
        <v>1909</v>
      </c>
      <c r="C618" s="222"/>
      <c r="D618" s="202" t="s">
        <v>350</v>
      </c>
      <c r="E618" s="241" t="s">
        <v>1389</v>
      </c>
      <c r="F618" s="111"/>
      <c r="G618" s="230">
        <v>22.38</v>
      </c>
      <c r="H618" s="131">
        <f t="shared" si="55"/>
        <v>0</v>
      </c>
      <c r="I618" s="110"/>
      <c r="J618" s="194" t="str">
        <f t="shared" si="54"/>
        <v>-</v>
      </c>
    </row>
    <row r="619" spans="1:16" s="150" customFormat="1" ht="15.75" hidden="1" customHeight="1">
      <c r="A619" s="320" t="str">
        <f>CONCATENATE($P$613,SUM($J$614:J619))</f>
        <v>16.6.0</v>
      </c>
      <c r="B619" s="222" t="s">
        <v>1910</v>
      </c>
      <c r="C619" s="465"/>
      <c r="D619" s="362" t="s">
        <v>1911</v>
      </c>
      <c r="E619" s="241" t="s">
        <v>1389</v>
      </c>
      <c r="F619" s="111"/>
      <c r="G619" s="371">
        <v>35.909999999999997</v>
      </c>
      <c r="H619" s="131">
        <f t="shared" si="55"/>
        <v>0</v>
      </c>
      <c r="I619" s="112"/>
      <c r="J619" s="194" t="str">
        <f t="shared" si="54"/>
        <v>-</v>
      </c>
    </row>
    <row r="620" spans="1:16" s="150" customFormat="1" ht="15.75" hidden="1" customHeight="1">
      <c r="A620" s="197" t="str">
        <f>CONCATENATE($P$613,SUM($J$614:J620))</f>
        <v>16.6.0</v>
      </c>
      <c r="B620" s="222"/>
      <c r="C620" s="222"/>
      <c r="D620" s="202"/>
      <c r="E620" s="241"/>
      <c r="F620" s="111"/>
      <c r="G620" s="230"/>
      <c r="H620" s="131">
        <f t="shared" si="55"/>
        <v>0</v>
      </c>
      <c r="I620" s="110"/>
      <c r="J620" s="194" t="str">
        <f t="shared" si="54"/>
        <v>-</v>
      </c>
    </row>
    <row r="621" spans="1:16" s="150" customFormat="1" ht="15.75" hidden="1" customHeight="1">
      <c r="A621" s="311"/>
      <c r="B621" s="212"/>
      <c r="C621" s="453"/>
      <c r="D621" s="304"/>
      <c r="E621" s="305" t="s">
        <v>1263</v>
      </c>
      <c r="F621" s="306"/>
      <c r="G621" s="312"/>
      <c r="H621" s="308" t="str">
        <f>A613</f>
        <v>16.6</v>
      </c>
      <c r="I621" s="337">
        <f>SUM(H614:H620)</f>
        <v>0</v>
      </c>
      <c r="J621" s="194" t="str">
        <f>IF(I621&gt;0.01,1,"")</f>
        <v/>
      </c>
    </row>
    <row r="622" spans="1:16" s="165" customFormat="1" ht="30" customHeight="1">
      <c r="A622" s="318"/>
      <c r="B622" s="166"/>
      <c r="C622" s="467"/>
      <c r="D622" s="167"/>
      <c r="E622" s="305" t="s">
        <v>1262</v>
      </c>
      <c r="F622" s="306"/>
      <c r="G622" s="312"/>
      <c r="H622" s="308">
        <f>A570</f>
        <v>10</v>
      </c>
      <c r="I622" s="139">
        <f>I586+I594+I599+I608+I612+I621</f>
        <v>1292.76</v>
      </c>
      <c r="J622" s="207">
        <f>IF(I622&gt;0.01,1,"")</f>
        <v>1</v>
      </c>
    </row>
    <row r="623" spans="1:16" s="165" customFormat="1">
      <c r="A623" s="288">
        <v>11</v>
      </c>
      <c r="B623" s="289"/>
      <c r="C623" s="456"/>
      <c r="D623" s="290" t="s">
        <v>1225</v>
      </c>
      <c r="E623" s="291"/>
      <c r="F623" s="292"/>
      <c r="G623" s="293"/>
      <c r="H623" s="294"/>
      <c r="I623" s="295"/>
      <c r="J623" s="207">
        <f>IF(SUM(F625:F1095)&gt;0.001,1,"")</f>
        <v>1</v>
      </c>
      <c r="K623" s="165">
        <f>A570</f>
        <v>10</v>
      </c>
      <c r="P623" s="165" t="str">
        <f>CONCATENATE(A623,".")</f>
        <v>11.</v>
      </c>
    </row>
    <row r="624" spans="1:16" s="165" customFormat="1" ht="15.75" customHeight="1">
      <c r="A624" s="288" t="s">
        <v>1362</v>
      </c>
      <c r="B624" s="289"/>
      <c r="C624" s="456"/>
      <c r="D624" s="290" t="s">
        <v>366</v>
      </c>
      <c r="E624" s="291"/>
      <c r="F624" s="292"/>
      <c r="G624" s="293"/>
      <c r="H624" s="294"/>
      <c r="I624" s="295"/>
      <c r="J624" s="207">
        <f>IF(SUM(F625:F665)&gt;0.001,1,"")</f>
        <v>1</v>
      </c>
      <c r="P624" s="165" t="str">
        <f>CONCATENATE(A624,".")</f>
        <v>11.1.</v>
      </c>
    </row>
    <row r="625" spans="1:10" s="150" customFormat="1" ht="15.75" hidden="1" customHeight="1">
      <c r="A625" s="197" t="str">
        <f>CONCATENATE($P$624,SUM($J625:J$625))</f>
        <v>11.1.0</v>
      </c>
      <c r="B625" s="222" t="s">
        <v>1912</v>
      </c>
      <c r="C625" s="222"/>
      <c r="D625" s="202" t="s">
        <v>401</v>
      </c>
      <c r="E625" s="241" t="s">
        <v>3</v>
      </c>
      <c r="F625" s="111"/>
      <c r="G625" s="230">
        <v>30.23</v>
      </c>
      <c r="H625" s="131">
        <f>F625*G625</f>
        <v>0</v>
      </c>
      <c r="I625" s="110"/>
      <c r="J625" s="194" t="str">
        <f t="shared" ref="J625:J665" si="56">IF(F625&gt;0.01,1,"-")</f>
        <v>-</v>
      </c>
    </row>
    <row r="626" spans="1:10" s="150" customFormat="1" ht="15.75" hidden="1" customHeight="1">
      <c r="A626" s="197" t="str">
        <f>CONCATENATE($P$624,SUM($J$625:J626))</f>
        <v>11.1.0</v>
      </c>
      <c r="B626" s="222" t="s">
        <v>1913</v>
      </c>
      <c r="C626" s="222"/>
      <c r="D626" s="202" t="s">
        <v>388</v>
      </c>
      <c r="E626" s="241" t="s">
        <v>3</v>
      </c>
      <c r="F626" s="111"/>
      <c r="G626" s="230">
        <v>14.98</v>
      </c>
      <c r="H626" s="131">
        <f t="shared" ref="H626:H665" si="57">F626*G626</f>
        <v>0</v>
      </c>
      <c r="I626" s="110"/>
      <c r="J626" s="194" t="str">
        <f t="shared" si="56"/>
        <v>-</v>
      </c>
    </row>
    <row r="627" spans="1:10" s="150" customFormat="1" ht="15.75" hidden="1" customHeight="1">
      <c r="A627" s="197" t="str">
        <f>CONCATENATE($P$624,SUM($J$625:J627))</f>
        <v>11.1.0</v>
      </c>
      <c r="B627" s="222" t="s">
        <v>1914</v>
      </c>
      <c r="C627" s="222"/>
      <c r="D627" s="202" t="s">
        <v>391</v>
      </c>
      <c r="E627" s="241" t="s">
        <v>3</v>
      </c>
      <c r="F627" s="111"/>
      <c r="G627" s="230">
        <v>6.43</v>
      </c>
      <c r="H627" s="131">
        <f t="shared" si="57"/>
        <v>0</v>
      </c>
      <c r="I627" s="110"/>
      <c r="J627" s="194" t="str">
        <f t="shared" si="56"/>
        <v>-</v>
      </c>
    </row>
    <row r="628" spans="1:10" s="165" customFormat="1" ht="15.75" hidden="1" customHeight="1">
      <c r="A628" s="197" t="str">
        <f>CONCATENATE($P$624,SUM($J$625:J628))</f>
        <v>11.1.0</v>
      </c>
      <c r="B628" s="222" t="s">
        <v>1915</v>
      </c>
      <c r="C628" s="222"/>
      <c r="D628" s="202" t="s">
        <v>392</v>
      </c>
      <c r="E628" s="241" t="s">
        <v>3</v>
      </c>
      <c r="F628" s="120"/>
      <c r="G628" s="230">
        <v>5.32</v>
      </c>
      <c r="H628" s="131">
        <f t="shared" si="57"/>
        <v>0</v>
      </c>
      <c r="I628" s="114"/>
      <c r="J628" s="207" t="str">
        <f t="shared" si="56"/>
        <v>-</v>
      </c>
    </row>
    <row r="629" spans="1:10" s="150" customFormat="1" ht="15.75" hidden="1" customHeight="1">
      <c r="A629" s="197" t="str">
        <f>CONCATENATE($P$624,SUM($J$625:J629))</f>
        <v>11.1.0</v>
      </c>
      <c r="B629" s="222" t="s">
        <v>1916</v>
      </c>
      <c r="C629" s="222"/>
      <c r="D629" s="202" t="s">
        <v>389</v>
      </c>
      <c r="E629" s="241" t="s">
        <v>3</v>
      </c>
      <c r="F629" s="111"/>
      <c r="G629" s="230">
        <v>7.14</v>
      </c>
      <c r="H629" s="131">
        <f t="shared" si="57"/>
        <v>0</v>
      </c>
      <c r="I629" s="110"/>
      <c r="J629" s="194" t="str">
        <f t="shared" si="56"/>
        <v>-</v>
      </c>
    </row>
    <row r="630" spans="1:10" s="150" customFormat="1" ht="15.75" hidden="1" customHeight="1">
      <c r="A630" s="197" t="str">
        <f>CONCATENATE($P$624,SUM($J$625:J630))</f>
        <v>11.1.0</v>
      </c>
      <c r="B630" s="222" t="s">
        <v>1917</v>
      </c>
      <c r="C630" s="222"/>
      <c r="D630" s="202" t="s">
        <v>390</v>
      </c>
      <c r="E630" s="241" t="s">
        <v>3</v>
      </c>
      <c r="F630" s="111"/>
      <c r="G630" s="230">
        <v>5.81</v>
      </c>
      <c r="H630" s="131">
        <f t="shared" si="57"/>
        <v>0</v>
      </c>
      <c r="I630" s="110"/>
      <c r="J630" s="194" t="str">
        <f t="shared" si="56"/>
        <v>-</v>
      </c>
    </row>
    <row r="631" spans="1:10" s="150" customFormat="1" ht="15.75" hidden="1" customHeight="1">
      <c r="A631" s="197" t="str">
        <f>CONCATENATE($P$624,SUM($J$625:J631))</f>
        <v>11.1.0</v>
      </c>
      <c r="B631" s="222" t="s">
        <v>1918</v>
      </c>
      <c r="C631" s="222"/>
      <c r="D631" s="202" t="s">
        <v>393</v>
      </c>
      <c r="E631" s="241" t="s">
        <v>3</v>
      </c>
      <c r="F631" s="111"/>
      <c r="G631" s="230">
        <v>33.61</v>
      </c>
      <c r="H631" s="131">
        <f t="shared" si="57"/>
        <v>0</v>
      </c>
      <c r="I631" s="110"/>
      <c r="J631" s="194" t="str">
        <f t="shared" si="56"/>
        <v>-</v>
      </c>
    </row>
    <row r="632" spans="1:10" s="150" customFormat="1" ht="15.75" customHeight="1">
      <c r="A632" s="320" t="str">
        <f>CONCATENATE($P$624,SUM($J$625:J632))</f>
        <v>11.1.1</v>
      </c>
      <c r="B632" s="222" t="s">
        <v>1919</v>
      </c>
      <c r="C632" s="222" t="s">
        <v>2903</v>
      </c>
      <c r="D632" s="202" t="s">
        <v>394</v>
      </c>
      <c r="E632" s="241" t="s">
        <v>3</v>
      </c>
      <c r="F632" s="111">
        <v>7</v>
      </c>
      <c r="G632" s="230">
        <v>93.62</v>
      </c>
      <c r="H632" s="131">
        <f>ROUND(F632*G632,2)</f>
        <v>655.34</v>
      </c>
      <c r="I632" s="110"/>
      <c r="J632" s="194">
        <f t="shared" si="56"/>
        <v>1</v>
      </c>
    </row>
    <row r="633" spans="1:10" s="150" customFormat="1" ht="15.75" hidden="1" customHeight="1">
      <c r="A633" s="197" t="str">
        <f>CONCATENATE($P$624,SUM($J$625:J633))</f>
        <v>11.1.1</v>
      </c>
      <c r="B633" s="222" t="s">
        <v>1920</v>
      </c>
      <c r="C633" s="222"/>
      <c r="D633" s="202" t="s">
        <v>385</v>
      </c>
      <c r="E633" s="241" t="s">
        <v>3</v>
      </c>
      <c r="F633" s="111"/>
      <c r="G633" s="230">
        <v>37.58</v>
      </c>
      <c r="H633" s="131">
        <f t="shared" si="57"/>
        <v>0</v>
      </c>
      <c r="I633" s="110"/>
      <c r="J633" s="194" t="str">
        <f t="shared" si="56"/>
        <v>-</v>
      </c>
    </row>
    <row r="634" spans="1:10" s="150" customFormat="1" ht="15.75" hidden="1" customHeight="1">
      <c r="A634" s="197" t="str">
        <f>CONCATENATE($P$624,SUM($J$625:J634))</f>
        <v>11.1.1</v>
      </c>
      <c r="B634" s="222" t="s">
        <v>1921</v>
      </c>
      <c r="C634" s="222"/>
      <c r="D634" s="202" t="s">
        <v>386</v>
      </c>
      <c r="E634" s="241" t="s">
        <v>3</v>
      </c>
      <c r="F634" s="111"/>
      <c r="G634" s="230">
        <v>55.24</v>
      </c>
      <c r="H634" s="131">
        <f t="shared" si="57"/>
        <v>0</v>
      </c>
      <c r="I634" s="110"/>
      <c r="J634" s="194" t="str">
        <f t="shared" si="56"/>
        <v>-</v>
      </c>
    </row>
    <row r="635" spans="1:10" s="165" customFormat="1" ht="15.75" hidden="1" customHeight="1">
      <c r="A635" s="197" t="str">
        <f>CONCATENATE($P$624,SUM($J$625:J635))</f>
        <v>11.1.1</v>
      </c>
      <c r="B635" s="222" t="s">
        <v>1922</v>
      </c>
      <c r="C635" s="222"/>
      <c r="D635" s="202" t="s">
        <v>387</v>
      </c>
      <c r="E635" s="241" t="s">
        <v>3</v>
      </c>
      <c r="F635" s="120"/>
      <c r="G635" s="230">
        <v>92.92</v>
      </c>
      <c r="H635" s="131">
        <f t="shared" si="57"/>
        <v>0</v>
      </c>
      <c r="I635" s="114"/>
      <c r="J635" s="207" t="str">
        <f t="shared" si="56"/>
        <v>-</v>
      </c>
    </row>
    <row r="636" spans="1:10" s="150" customFormat="1" ht="15.75" hidden="1" customHeight="1">
      <c r="A636" s="197" t="str">
        <f>CONCATENATE($P$624,SUM($J$625:J636))</f>
        <v>11.1.1</v>
      </c>
      <c r="B636" s="222" t="s">
        <v>1923</v>
      </c>
      <c r="C636" s="222"/>
      <c r="D636" s="202" t="s">
        <v>395</v>
      </c>
      <c r="E636" s="241" t="s">
        <v>3</v>
      </c>
      <c r="F636" s="111"/>
      <c r="G636" s="230">
        <v>45.36</v>
      </c>
      <c r="H636" s="131">
        <f t="shared" si="57"/>
        <v>0</v>
      </c>
      <c r="I636" s="110"/>
      <c r="J636" s="194" t="str">
        <f t="shared" si="56"/>
        <v>-</v>
      </c>
    </row>
    <row r="637" spans="1:10" s="150" customFormat="1" ht="15.75" hidden="1" customHeight="1">
      <c r="A637" s="197" t="str">
        <f>CONCATENATE($P$624,SUM($J$625:J637))</f>
        <v>11.1.1</v>
      </c>
      <c r="B637" s="222" t="s">
        <v>1924</v>
      </c>
      <c r="C637" s="222"/>
      <c r="D637" s="202" t="s">
        <v>396</v>
      </c>
      <c r="E637" s="241" t="s">
        <v>3</v>
      </c>
      <c r="F637" s="111"/>
      <c r="G637" s="230">
        <v>65.36</v>
      </c>
      <c r="H637" s="131">
        <f t="shared" si="57"/>
        <v>0</v>
      </c>
      <c r="I637" s="110"/>
      <c r="J637" s="194" t="str">
        <f t="shared" si="56"/>
        <v>-</v>
      </c>
    </row>
    <row r="638" spans="1:10" s="150" customFormat="1" ht="15.75" hidden="1" customHeight="1">
      <c r="A638" s="197" t="str">
        <f>CONCATENATE($P$624,SUM($J$625:J638))</f>
        <v>11.1.1</v>
      </c>
      <c r="B638" s="222" t="s">
        <v>1925</v>
      </c>
      <c r="C638" s="222"/>
      <c r="D638" s="202" t="s">
        <v>397</v>
      </c>
      <c r="E638" s="241" t="s">
        <v>3</v>
      </c>
      <c r="F638" s="111"/>
      <c r="G638" s="230">
        <v>126.86</v>
      </c>
      <c r="H638" s="131">
        <f t="shared" si="57"/>
        <v>0</v>
      </c>
      <c r="I638" s="110"/>
      <c r="J638" s="194" t="str">
        <f t="shared" si="56"/>
        <v>-</v>
      </c>
    </row>
    <row r="639" spans="1:10" s="150" customFormat="1" ht="15.75" hidden="1" customHeight="1">
      <c r="A639" s="197" t="str">
        <f>CONCATENATE($P$624,SUM($J$625:J639))</f>
        <v>11.1.1</v>
      </c>
      <c r="B639" s="222" t="s">
        <v>1926</v>
      </c>
      <c r="C639" s="222"/>
      <c r="D639" s="202" t="s">
        <v>1927</v>
      </c>
      <c r="E639" s="241" t="s">
        <v>3</v>
      </c>
      <c r="F639" s="111"/>
      <c r="G639" s="230">
        <v>258.86</v>
      </c>
      <c r="H639" s="131">
        <f t="shared" si="57"/>
        <v>0</v>
      </c>
      <c r="I639" s="110"/>
      <c r="J639" s="194" t="str">
        <f t="shared" si="56"/>
        <v>-</v>
      </c>
    </row>
    <row r="640" spans="1:10" s="150" customFormat="1" ht="15.75" hidden="1" customHeight="1">
      <c r="A640" s="197" t="str">
        <f>CONCATENATE($P$624,SUM($J$625:J640))</f>
        <v>11.1.1</v>
      </c>
      <c r="B640" s="222" t="s">
        <v>1928</v>
      </c>
      <c r="C640" s="222"/>
      <c r="D640" s="202" t="s">
        <v>398</v>
      </c>
      <c r="E640" s="241" t="s">
        <v>3</v>
      </c>
      <c r="F640" s="111"/>
      <c r="G640" s="230">
        <v>430.86</v>
      </c>
      <c r="H640" s="131">
        <f t="shared" si="57"/>
        <v>0</v>
      </c>
      <c r="I640" s="110"/>
      <c r="J640" s="194" t="str">
        <f t="shared" si="56"/>
        <v>-</v>
      </c>
    </row>
    <row r="641" spans="1:10" s="150" customFormat="1" ht="15.75" hidden="1" customHeight="1">
      <c r="A641" s="197" t="str">
        <f>CONCATENATE($P$624,SUM($J$625:J641))</f>
        <v>11.1.1</v>
      </c>
      <c r="B641" s="222" t="s">
        <v>1929</v>
      </c>
      <c r="C641" s="222"/>
      <c r="D641" s="202" t="s">
        <v>399</v>
      </c>
      <c r="E641" s="241" t="s">
        <v>3</v>
      </c>
      <c r="F641" s="111"/>
      <c r="G641" s="230">
        <v>2.62</v>
      </c>
      <c r="H641" s="131">
        <f t="shared" si="57"/>
        <v>0</v>
      </c>
      <c r="I641" s="110"/>
      <c r="J641" s="194" t="str">
        <f t="shared" si="56"/>
        <v>-</v>
      </c>
    </row>
    <row r="642" spans="1:10" s="150" customFormat="1" ht="15.75" hidden="1" customHeight="1">
      <c r="A642" s="197" t="str">
        <f>CONCATENATE($P$624,SUM($J$625:J642))</f>
        <v>11.1.1</v>
      </c>
      <c r="B642" s="222" t="s">
        <v>1930</v>
      </c>
      <c r="C642" s="222"/>
      <c r="D642" s="202" t="s">
        <v>402</v>
      </c>
      <c r="E642" s="241" t="s">
        <v>3</v>
      </c>
      <c r="F642" s="111"/>
      <c r="G642" s="230">
        <v>4.79</v>
      </c>
      <c r="H642" s="131">
        <f t="shared" si="57"/>
        <v>0</v>
      </c>
      <c r="I642" s="110"/>
      <c r="J642" s="194" t="str">
        <f t="shared" si="56"/>
        <v>-</v>
      </c>
    </row>
    <row r="643" spans="1:10" s="150" customFormat="1" ht="15.75" hidden="1" customHeight="1">
      <c r="A643" s="197" t="str">
        <f>CONCATENATE($P$624,SUM($J$625:J643))</f>
        <v>11.1.1</v>
      </c>
      <c r="B643" s="222" t="s">
        <v>1931</v>
      </c>
      <c r="C643" s="222"/>
      <c r="D643" s="202" t="s">
        <v>403</v>
      </c>
      <c r="E643" s="241" t="s">
        <v>3</v>
      </c>
      <c r="F643" s="111"/>
      <c r="G643" s="230">
        <v>6.22</v>
      </c>
      <c r="H643" s="131">
        <f t="shared" si="57"/>
        <v>0</v>
      </c>
      <c r="I643" s="110"/>
      <c r="J643" s="194" t="str">
        <f t="shared" si="56"/>
        <v>-</v>
      </c>
    </row>
    <row r="644" spans="1:10" s="150" customFormat="1" ht="15.75" customHeight="1">
      <c r="A644" s="320" t="str">
        <f>CONCATENATE($P$624,SUM($J$625:J644))</f>
        <v>11.1.2</v>
      </c>
      <c r="B644" s="222" t="s">
        <v>1932</v>
      </c>
      <c r="C644" s="222" t="s">
        <v>2903</v>
      </c>
      <c r="D644" s="202" t="s">
        <v>400</v>
      </c>
      <c r="E644" s="241" t="s">
        <v>3</v>
      </c>
      <c r="F644" s="111">
        <v>1</v>
      </c>
      <c r="G644" s="230">
        <v>161.77000000000001</v>
      </c>
      <c r="H644" s="131">
        <f>ROUND(F644*G644,2)</f>
        <v>161.77000000000001</v>
      </c>
      <c r="I644" s="110"/>
      <c r="J644" s="194">
        <f t="shared" si="56"/>
        <v>1</v>
      </c>
    </row>
    <row r="645" spans="1:10" s="150" customFormat="1" ht="15.75" hidden="1" customHeight="1">
      <c r="A645" s="197" t="str">
        <f>CONCATENATE($P$624,SUM($J$625:J645))</f>
        <v>11.1.2</v>
      </c>
      <c r="B645" s="222" t="s">
        <v>1933</v>
      </c>
      <c r="C645" s="222"/>
      <c r="D645" s="202" t="s">
        <v>404</v>
      </c>
      <c r="E645" s="241" t="s">
        <v>3</v>
      </c>
      <c r="F645" s="111"/>
      <c r="G645" s="230">
        <v>69.400000000000006</v>
      </c>
      <c r="H645" s="131">
        <f t="shared" si="57"/>
        <v>0</v>
      </c>
      <c r="I645" s="110"/>
      <c r="J645" s="194" t="str">
        <f t="shared" si="56"/>
        <v>-</v>
      </c>
    </row>
    <row r="646" spans="1:10" s="195" customFormat="1" ht="15.75" hidden="1" customHeight="1">
      <c r="A646" s="197" t="str">
        <f>CONCATENATE($P$624,SUM($J$625:J646))</f>
        <v>11.1.2</v>
      </c>
      <c r="B646" s="222" t="s">
        <v>1934</v>
      </c>
      <c r="C646" s="222"/>
      <c r="D646" s="202" t="s">
        <v>373</v>
      </c>
      <c r="E646" s="241" t="s">
        <v>3</v>
      </c>
      <c r="F646" s="111"/>
      <c r="G646" s="230">
        <v>53.19</v>
      </c>
      <c r="H646" s="131">
        <f t="shared" si="57"/>
        <v>0</v>
      </c>
      <c r="I646" s="132"/>
      <c r="J646" s="201" t="str">
        <f t="shared" si="56"/>
        <v>-</v>
      </c>
    </row>
    <row r="647" spans="1:10" s="150" customFormat="1" ht="15.75" hidden="1" customHeight="1">
      <c r="A647" s="197" t="str">
        <f>CONCATENATE($P$624,SUM($J$625:J647))</f>
        <v>11.1.2</v>
      </c>
      <c r="B647" s="222" t="s">
        <v>1935</v>
      </c>
      <c r="C647" s="222"/>
      <c r="D647" s="202" t="s">
        <v>374</v>
      </c>
      <c r="E647" s="241" t="s">
        <v>3</v>
      </c>
      <c r="F647" s="111"/>
      <c r="G647" s="230">
        <v>81.7</v>
      </c>
      <c r="H647" s="131">
        <f t="shared" si="57"/>
        <v>0</v>
      </c>
      <c r="I647" s="110"/>
      <c r="J647" s="194" t="str">
        <f t="shared" si="56"/>
        <v>-</v>
      </c>
    </row>
    <row r="648" spans="1:10" s="150" customFormat="1" ht="15.75" hidden="1" customHeight="1">
      <c r="A648" s="197" t="str">
        <f>CONCATENATE($P$624,SUM($J$625:J648))</f>
        <v>11.1.2</v>
      </c>
      <c r="B648" s="222" t="s">
        <v>1936</v>
      </c>
      <c r="C648" s="222"/>
      <c r="D648" s="202" t="s">
        <v>375</v>
      </c>
      <c r="E648" s="241" t="s">
        <v>3</v>
      </c>
      <c r="F648" s="111"/>
      <c r="G648" s="230">
        <v>81.7</v>
      </c>
      <c r="H648" s="131">
        <f t="shared" si="57"/>
        <v>0</v>
      </c>
      <c r="I648" s="110"/>
      <c r="J648" s="194" t="str">
        <f t="shared" si="56"/>
        <v>-</v>
      </c>
    </row>
    <row r="649" spans="1:10" s="150" customFormat="1" ht="15.75" hidden="1" customHeight="1">
      <c r="A649" s="197" t="str">
        <f>CONCATENATE($P$624,SUM($J$625:J649))</f>
        <v>11.1.2</v>
      </c>
      <c r="B649" s="222" t="s">
        <v>1937</v>
      </c>
      <c r="C649" s="222"/>
      <c r="D649" s="202" t="s">
        <v>376</v>
      </c>
      <c r="E649" s="241" t="s">
        <v>3</v>
      </c>
      <c r="F649" s="111"/>
      <c r="G649" s="230">
        <v>92.6</v>
      </c>
      <c r="H649" s="131">
        <f t="shared" si="57"/>
        <v>0</v>
      </c>
      <c r="I649" s="110"/>
      <c r="J649" s="194" t="str">
        <f t="shared" si="56"/>
        <v>-</v>
      </c>
    </row>
    <row r="650" spans="1:10" s="195" customFormat="1" ht="15.75" hidden="1" customHeight="1">
      <c r="A650" s="197" t="str">
        <f>CONCATENATE($P$624,SUM($J$625:J650))</f>
        <v>11.1.2</v>
      </c>
      <c r="B650" s="222" t="s">
        <v>1938</v>
      </c>
      <c r="C650" s="222"/>
      <c r="D650" s="202" t="s">
        <v>377</v>
      </c>
      <c r="E650" s="241" t="s">
        <v>3</v>
      </c>
      <c r="F650" s="111"/>
      <c r="G650" s="230">
        <v>386.13</v>
      </c>
      <c r="H650" s="131">
        <f t="shared" si="57"/>
        <v>0</v>
      </c>
      <c r="I650" s="132"/>
      <c r="J650" s="201" t="str">
        <f t="shared" si="56"/>
        <v>-</v>
      </c>
    </row>
    <row r="651" spans="1:10" s="150" customFormat="1" ht="15.75" hidden="1" customHeight="1">
      <c r="A651" s="197" t="str">
        <f>CONCATENATE($P$624,SUM($J$625:J651))</f>
        <v>11.1.2</v>
      </c>
      <c r="B651" s="222" t="s">
        <v>1939</v>
      </c>
      <c r="C651" s="222"/>
      <c r="D651" s="202" t="s">
        <v>378</v>
      </c>
      <c r="E651" s="241" t="s">
        <v>3</v>
      </c>
      <c r="F651" s="111"/>
      <c r="G651" s="230">
        <v>424.23</v>
      </c>
      <c r="H651" s="131">
        <f t="shared" si="57"/>
        <v>0</v>
      </c>
      <c r="I651" s="110"/>
      <c r="J651" s="194" t="str">
        <f t="shared" si="56"/>
        <v>-</v>
      </c>
    </row>
    <row r="652" spans="1:10" s="195" customFormat="1" ht="15.75" hidden="1" customHeight="1">
      <c r="A652" s="197" t="str">
        <f>CONCATENATE($P$624,SUM($J$625:J652))</f>
        <v>11.1.2</v>
      </c>
      <c r="B652" s="222" t="s">
        <v>1940</v>
      </c>
      <c r="C652" s="222"/>
      <c r="D652" s="202" t="s">
        <v>379</v>
      </c>
      <c r="E652" s="241" t="s">
        <v>3</v>
      </c>
      <c r="F652" s="111"/>
      <c r="G652" s="230">
        <v>473.96</v>
      </c>
      <c r="H652" s="131">
        <f t="shared" si="57"/>
        <v>0</v>
      </c>
      <c r="I652" s="132"/>
      <c r="J652" s="201" t="str">
        <f t="shared" si="56"/>
        <v>-</v>
      </c>
    </row>
    <row r="653" spans="1:10" s="150" customFormat="1" ht="15.75" hidden="1" customHeight="1">
      <c r="A653" s="197" t="str">
        <f>CONCATENATE($P$624,SUM($J$625:J653))</f>
        <v>11.1.2</v>
      </c>
      <c r="B653" s="222" t="s">
        <v>1941</v>
      </c>
      <c r="C653" s="222"/>
      <c r="D653" s="202" t="s">
        <v>380</v>
      </c>
      <c r="E653" s="241" t="s">
        <v>3</v>
      </c>
      <c r="F653" s="111"/>
      <c r="G653" s="230">
        <v>470.21</v>
      </c>
      <c r="H653" s="131">
        <f t="shared" si="57"/>
        <v>0</v>
      </c>
      <c r="I653" s="110"/>
      <c r="J653" s="194" t="str">
        <f t="shared" si="56"/>
        <v>-</v>
      </c>
    </row>
    <row r="654" spans="1:10" s="172" customFormat="1" ht="15.75" hidden="1" customHeight="1">
      <c r="A654" s="197" t="str">
        <f>CONCATENATE($P$624,SUM($J$625:J654))</f>
        <v>11.1.2</v>
      </c>
      <c r="B654" s="222" t="s">
        <v>1942</v>
      </c>
      <c r="C654" s="222"/>
      <c r="D654" s="202" t="s">
        <v>381</v>
      </c>
      <c r="E654" s="241" t="s">
        <v>3</v>
      </c>
      <c r="F654" s="120"/>
      <c r="G654" s="230">
        <v>703.03</v>
      </c>
      <c r="H654" s="131">
        <f t="shared" si="57"/>
        <v>0</v>
      </c>
      <c r="I654" s="135"/>
      <c r="J654" s="211" t="str">
        <f t="shared" si="56"/>
        <v>-</v>
      </c>
    </row>
    <row r="655" spans="1:10" s="150" customFormat="1" ht="15.75" hidden="1" customHeight="1">
      <c r="A655" s="197" t="str">
        <f>CONCATENATE($P$624,SUM($J$625:J655))</f>
        <v>11.1.2</v>
      </c>
      <c r="B655" s="222" t="s">
        <v>1943</v>
      </c>
      <c r="C655" s="222"/>
      <c r="D655" s="202" t="s">
        <v>382</v>
      </c>
      <c r="E655" s="241" t="s">
        <v>3</v>
      </c>
      <c r="F655" s="111"/>
      <c r="G655" s="230">
        <v>696.1</v>
      </c>
      <c r="H655" s="131">
        <f t="shared" si="57"/>
        <v>0</v>
      </c>
      <c r="I655" s="110"/>
      <c r="J655" s="194" t="str">
        <f t="shared" si="56"/>
        <v>-</v>
      </c>
    </row>
    <row r="656" spans="1:10" s="150" customFormat="1" ht="15.75" hidden="1" customHeight="1">
      <c r="A656" s="197" t="str">
        <f>CONCATENATE($P$624,SUM($J$625:J656))</f>
        <v>11.1.2</v>
      </c>
      <c r="B656" s="222" t="s">
        <v>1944</v>
      </c>
      <c r="C656" s="222"/>
      <c r="D656" s="202" t="s">
        <v>383</v>
      </c>
      <c r="E656" s="241" t="s">
        <v>3</v>
      </c>
      <c r="F656" s="111"/>
      <c r="G656" s="230">
        <v>811.74</v>
      </c>
      <c r="H656" s="131">
        <f t="shared" si="57"/>
        <v>0</v>
      </c>
      <c r="I656" s="110"/>
      <c r="J656" s="194" t="str">
        <f t="shared" si="56"/>
        <v>-</v>
      </c>
    </row>
    <row r="657" spans="1:16" s="150" customFormat="1" ht="15.75" hidden="1" customHeight="1">
      <c r="A657" s="197" t="str">
        <f>CONCATENATE($P$624,SUM($J$625:J657))</f>
        <v>11.1.2</v>
      </c>
      <c r="B657" s="222" t="s">
        <v>1945</v>
      </c>
      <c r="C657" s="222"/>
      <c r="D657" s="202" t="s">
        <v>384</v>
      </c>
      <c r="E657" s="241" t="s">
        <v>3</v>
      </c>
      <c r="F657" s="111"/>
      <c r="G657" s="230">
        <v>1806.8</v>
      </c>
      <c r="H657" s="131">
        <f t="shared" si="57"/>
        <v>0</v>
      </c>
      <c r="I657" s="110"/>
      <c r="J657" s="194" t="str">
        <f t="shared" si="56"/>
        <v>-</v>
      </c>
    </row>
    <row r="658" spans="1:16" s="150" customFormat="1" ht="15.75" hidden="1" customHeight="1">
      <c r="A658" s="197" t="str">
        <f>CONCATENATE($P$624,SUM($J$625:J658))</f>
        <v>11.1.2</v>
      </c>
      <c r="B658" s="222" t="s">
        <v>1946</v>
      </c>
      <c r="C658" s="222"/>
      <c r="D658" s="202" t="s">
        <v>370</v>
      </c>
      <c r="E658" s="241" t="s">
        <v>3</v>
      </c>
      <c r="F658" s="111"/>
      <c r="G658" s="230">
        <v>530.6</v>
      </c>
      <c r="H658" s="131">
        <f t="shared" si="57"/>
        <v>0</v>
      </c>
      <c r="I658" s="110"/>
      <c r="J658" s="194" t="str">
        <f t="shared" si="56"/>
        <v>-</v>
      </c>
    </row>
    <row r="659" spans="1:16" s="150" customFormat="1" ht="15.75" hidden="1" customHeight="1">
      <c r="A659" s="197" t="str">
        <f>CONCATENATE($P$624,SUM($J$625:J659))</f>
        <v>11.1.2</v>
      </c>
      <c r="B659" s="222" t="s">
        <v>1947</v>
      </c>
      <c r="C659" s="222"/>
      <c r="D659" s="202" t="s">
        <v>371</v>
      </c>
      <c r="E659" s="241" t="s">
        <v>3</v>
      </c>
      <c r="F659" s="111"/>
      <c r="G659" s="230">
        <v>803.29</v>
      </c>
      <c r="H659" s="131">
        <f t="shared" si="57"/>
        <v>0</v>
      </c>
      <c r="I659" s="110"/>
      <c r="J659" s="194" t="str">
        <f t="shared" si="56"/>
        <v>-</v>
      </c>
    </row>
    <row r="660" spans="1:16" s="150" customFormat="1" ht="15.75" hidden="1" customHeight="1">
      <c r="A660" s="197" t="str">
        <f>CONCATENATE($P$624,SUM($J$625:J660))</f>
        <v>11.1.2</v>
      </c>
      <c r="B660" s="222" t="s">
        <v>1948</v>
      </c>
      <c r="C660" s="222"/>
      <c r="D660" s="202" t="s">
        <v>372</v>
      </c>
      <c r="E660" s="241" t="s">
        <v>3</v>
      </c>
      <c r="F660" s="111"/>
      <c r="G660" s="230">
        <v>1120.1199999999999</v>
      </c>
      <c r="H660" s="131">
        <f t="shared" si="57"/>
        <v>0</v>
      </c>
      <c r="I660" s="110"/>
      <c r="J660" s="194" t="str">
        <f t="shared" si="56"/>
        <v>-</v>
      </c>
    </row>
    <row r="661" spans="1:16" s="150" customFormat="1" ht="15.75" hidden="1" customHeight="1">
      <c r="A661" s="197" t="str">
        <f>CONCATENATE($P$624,SUM($J$625:J661))</f>
        <v>11.1.2</v>
      </c>
      <c r="B661" s="222" t="s">
        <v>1949</v>
      </c>
      <c r="C661" s="222"/>
      <c r="D661" s="202" t="s">
        <v>368</v>
      </c>
      <c r="E661" s="241" t="s">
        <v>3</v>
      </c>
      <c r="F661" s="111"/>
      <c r="G661" s="230">
        <v>523.02</v>
      </c>
      <c r="H661" s="131">
        <f t="shared" si="57"/>
        <v>0</v>
      </c>
      <c r="I661" s="110"/>
      <c r="J661" s="194" t="str">
        <f t="shared" si="56"/>
        <v>-</v>
      </c>
    </row>
    <row r="662" spans="1:16" s="150" customFormat="1" ht="15.75" hidden="1" customHeight="1">
      <c r="A662" s="320" t="str">
        <f>CONCATENATE($P$624,SUM($J$625:J662))</f>
        <v>11.1.2</v>
      </c>
      <c r="B662" s="317" t="s">
        <v>1950</v>
      </c>
      <c r="C662" s="317"/>
      <c r="D662" s="202" t="s">
        <v>367</v>
      </c>
      <c r="E662" s="241" t="s">
        <v>3</v>
      </c>
      <c r="F662" s="111"/>
      <c r="G662" s="310">
        <v>299.56</v>
      </c>
      <c r="H662" s="131">
        <f t="shared" si="57"/>
        <v>0</v>
      </c>
      <c r="I662" s="132"/>
      <c r="J662" s="194" t="str">
        <f t="shared" si="56"/>
        <v>-</v>
      </c>
    </row>
    <row r="663" spans="1:16" s="150" customFormat="1" ht="15.75" hidden="1" customHeight="1">
      <c r="A663" s="197" t="str">
        <f>CONCATENATE($P$624,SUM($J$625:J663))</f>
        <v>11.1.2</v>
      </c>
      <c r="B663" s="222" t="s">
        <v>1951</v>
      </c>
      <c r="C663" s="222"/>
      <c r="D663" s="202" t="s">
        <v>369</v>
      </c>
      <c r="E663" s="241" t="s">
        <v>3</v>
      </c>
      <c r="F663" s="111"/>
      <c r="G663" s="230">
        <v>954.76</v>
      </c>
      <c r="H663" s="131">
        <f t="shared" si="57"/>
        <v>0</v>
      </c>
      <c r="I663" s="110"/>
      <c r="J663" s="194" t="str">
        <f t="shared" si="56"/>
        <v>-</v>
      </c>
    </row>
    <row r="664" spans="1:16" s="150" customFormat="1" ht="15.75" customHeight="1">
      <c r="A664" s="320" t="str">
        <f>CONCATENATE($P$624,SUM($J$625:J664))</f>
        <v>11.1.3</v>
      </c>
      <c r="B664" s="222">
        <v>180680</v>
      </c>
      <c r="C664" s="222" t="s">
        <v>2903</v>
      </c>
      <c r="D664" s="202" t="s">
        <v>845</v>
      </c>
      <c r="E664" s="241" t="s">
        <v>3</v>
      </c>
      <c r="F664" s="111">
        <v>9</v>
      </c>
      <c r="G664" s="230">
        <v>250.57</v>
      </c>
      <c r="H664" s="131">
        <f t="shared" si="57"/>
        <v>2255.13</v>
      </c>
      <c r="I664" s="112"/>
      <c r="J664" s="194">
        <f t="shared" si="56"/>
        <v>1</v>
      </c>
    </row>
    <row r="665" spans="1:16" s="150" customFormat="1" ht="15.75" hidden="1" customHeight="1">
      <c r="A665" s="197" t="str">
        <f>CONCATENATE($P$624,SUM($J$625:J665))</f>
        <v>11.1.3</v>
      </c>
      <c r="B665" s="222"/>
      <c r="C665" s="222"/>
      <c r="D665" s="202"/>
      <c r="E665" s="241"/>
      <c r="F665" s="111"/>
      <c r="G665" s="230"/>
      <c r="H665" s="131">
        <f t="shared" si="57"/>
        <v>0</v>
      </c>
      <c r="I665" s="110"/>
      <c r="J665" s="194" t="str">
        <f t="shared" si="56"/>
        <v>-</v>
      </c>
    </row>
    <row r="666" spans="1:16" s="165" customFormat="1" ht="15.75" customHeight="1">
      <c r="A666" s="318"/>
      <c r="B666" s="319"/>
      <c r="C666" s="452"/>
      <c r="D666" s="304"/>
      <c r="E666" s="305" t="s">
        <v>1263</v>
      </c>
      <c r="F666" s="306"/>
      <c r="G666" s="312"/>
      <c r="H666" s="308" t="str">
        <f>A624</f>
        <v>11.1</v>
      </c>
      <c r="I666" s="337">
        <f>SUM(H625:H665)</f>
        <v>3072.2400000000002</v>
      </c>
      <c r="J666" s="207">
        <f>IF(I666&gt;0.01,1,"")</f>
        <v>1</v>
      </c>
    </row>
    <row r="667" spans="1:16" s="165" customFormat="1" ht="15.75" customHeight="1">
      <c r="A667" s="288">
        <v>11.2</v>
      </c>
      <c r="B667" s="289"/>
      <c r="C667" s="456"/>
      <c r="D667" s="290" t="s">
        <v>405</v>
      </c>
      <c r="E667" s="291"/>
      <c r="F667" s="292"/>
      <c r="G667" s="293"/>
      <c r="H667" s="294"/>
      <c r="I667" s="295"/>
      <c r="J667" s="207">
        <f>IF(SUM(F668:F681)&gt;0.001,1,"")</f>
        <v>1</v>
      </c>
      <c r="M667" s="165" t="str">
        <f>CONCATENATE(".",SUM(J624,J667))</f>
        <v>.2</v>
      </c>
      <c r="P667" s="165" t="str">
        <f>CONCATENATE(A667,".")</f>
        <v>11,2.</v>
      </c>
    </row>
    <row r="668" spans="1:16" s="150" customFormat="1" ht="15.75" hidden="1" customHeight="1">
      <c r="A668" s="193" t="str">
        <f>CONCATENATE($P$667,SUM($J668:J$668))</f>
        <v>11,2.0</v>
      </c>
      <c r="B668" s="222" t="s">
        <v>1952</v>
      </c>
      <c r="C668" s="222"/>
      <c r="D668" s="202" t="s">
        <v>407</v>
      </c>
      <c r="E668" s="241" t="s">
        <v>3</v>
      </c>
      <c r="F668" s="111"/>
      <c r="G668" s="230">
        <v>167.82</v>
      </c>
      <c r="H668" s="131">
        <f>F668*G668</f>
        <v>0</v>
      </c>
      <c r="I668" s="110"/>
      <c r="J668" s="194" t="str">
        <f t="shared" ref="J668:J681" si="58">IF(F668&gt;0.01,1,"-")</f>
        <v>-</v>
      </c>
    </row>
    <row r="669" spans="1:16" s="150" customFormat="1" ht="15.75" hidden="1" customHeight="1">
      <c r="A669" s="193" t="str">
        <f>CONCATENATE($P$667,SUM($J$668:J669))</f>
        <v>11,2.0</v>
      </c>
      <c r="B669" s="222" t="s">
        <v>1953</v>
      </c>
      <c r="C669" s="222"/>
      <c r="D669" s="202" t="s">
        <v>408</v>
      </c>
      <c r="E669" s="241" t="s">
        <v>3</v>
      </c>
      <c r="F669" s="111"/>
      <c r="G669" s="230">
        <v>264.06</v>
      </c>
      <c r="H669" s="131">
        <f t="shared" ref="H669:H681" si="59">F669*G669</f>
        <v>0</v>
      </c>
      <c r="I669" s="110"/>
      <c r="J669" s="194" t="str">
        <f t="shared" si="58"/>
        <v>-</v>
      </c>
    </row>
    <row r="670" spans="1:16" s="172" customFormat="1" ht="15.75" hidden="1" customHeight="1">
      <c r="A670" s="193" t="str">
        <f>CONCATENATE($P$667,SUM($J$668:J670))</f>
        <v>11,2.0</v>
      </c>
      <c r="B670" s="222" t="s">
        <v>1954</v>
      </c>
      <c r="C670" s="222"/>
      <c r="D670" s="202" t="s">
        <v>406</v>
      </c>
      <c r="E670" s="241" t="s">
        <v>3</v>
      </c>
      <c r="F670" s="120"/>
      <c r="G670" s="230">
        <v>22.78</v>
      </c>
      <c r="H670" s="131">
        <f t="shared" si="59"/>
        <v>0</v>
      </c>
      <c r="I670" s="135"/>
      <c r="J670" s="211" t="str">
        <f t="shared" si="58"/>
        <v>-</v>
      </c>
    </row>
    <row r="671" spans="1:16" s="150" customFormat="1" ht="15.75" hidden="1" customHeight="1">
      <c r="A671" s="193" t="str">
        <f>CONCATENATE($P$667,SUM($J$668:J671))</f>
        <v>11,2.0</v>
      </c>
      <c r="B671" s="222" t="s">
        <v>1955</v>
      </c>
      <c r="C671" s="222"/>
      <c r="D671" s="202" t="s">
        <v>1956</v>
      </c>
      <c r="E671" s="241" t="s">
        <v>3</v>
      </c>
      <c r="F671" s="111"/>
      <c r="G671" s="230">
        <v>19.87</v>
      </c>
      <c r="H671" s="131">
        <f t="shared" si="59"/>
        <v>0</v>
      </c>
      <c r="I671" s="110"/>
      <c r="J671" s="194" t="str">
        <f t="shared" si="58"/>
        <v>-</v>
      </c>
    </row>
    <row r="672" spans="1:16" s="172" customFormat="1" ht="15.75" customHeight="1">
      <c r="A672" s="296" t="str">
        <f>CONCATENATE($P$667,SUM($J$668:J672))</f>
        <v>11,2.1</v>
      </c>
      <c r="B672" s="317" t="s">
        <v>1957</v>
      </c>
      <c r="C672" s="317" t="s">
        <v>2903</v>
      </c>
      <c r="D672" s="202" t="s">
        <v>1958</v>
      </c>
      <c r="E672" s="241" t="s">
        <v>3</v>
      </c>
      <c r="F672" s="120">
        <v>1</v>
      </c>
      <c r="G672" s="310">
        <v>64.61</v>
      </c>
      <c r="H672" s="131">
        <f>ROUND(F672*G672,2)</f>
        <v>64.61</v>
      </c>
      <c r="I672" s="135"/>
      <c r="J672" s="211">
        <f t="shared" si="58"/>
        <v>1</v>
      </c>
    </row>
    <row r="673" spans="1:16" s="172" customFormat="1" ht="15.75" hidden="1" customHeight="1">
      <c r="A673" s="193" t="str">
        <f>CONCATENATE($P$667,SUM($J$668:J673))</f>
        <v>11,2.1</v>
      </c>
      <c r="B673" s="222" t="s">
        <v>1959</v>
      </c>
      <c r="C673" s="222"/>
      <c r="D673" s="202" t="s">
        <v>1960</v>
      </c>
      <c r="E673" s="241" t="s">
        <v>3</v>
      </c>
      <c r="F673" s="120"/>
      <c r="G673" s="230">
        <v>89.86</v>
      </c>
      <c r="H673" s="131">
        <f t="shared" si="59"/>
        <v>0</v>
      </c>
      <c r="I673" s="135"/>
      <c r="J673" s="211" t="str">
        <f t="shared" si="58"/>
        <v>-</v>
      </c>
    </row>
    <row r="674" spans="1:16" s="195" customFormat="1" ht="15.75" hidden="1" customHeight="1">
      <c r="A674" s="193" t="str">
        <f>CONCATENATE($P$667,SUM($J$668:J674))</f>
        <v>11,2.1</v>
      </c>
      <c r="B674" s="222" t="s">
        <v>1961</v>
      </c>
      <c r="C674" s="222"/>
      <c r="D674" s="202" t="s">
        <v>1962</v>
      </c>
      <c r="E674" s="241" t="s">
        <v>3</v>
      </c>
      <c r="F674" s="111"/>
      <c r="G674" s="230">
        <v>334.04</v>
      </c>
      <c r="H674" s="131">
        <f t="shared" si="59"/>
        <v>0</v>
      </c>
      <c r="I674" s="132"/>
      <c r="J674" s="201" t="str">
        <f t="shared" si="58"/>
        <v>-</v>
      </c>
    </row>
    <row r="675" spans="1:16" s="195" customFormat="1" ht="15.75" hidden="1" customHeight="1">
      <c r="A675" s="193" t="str">
        <f>CONCATENATE($P$667,SUM($J$668:J675))</f>
        <v>11,2.1</v>
      </c>
      <c r="B675" s="222" t="s">
        <v>1963</v>
      </c>
      <c r="C675" s="222"/>
      <c r="D675" s="202" t="s">
        <v>1336</v>
      </c>
      <c r="E675" s="241" t="s">
        <v>3</v>
      </c>
      <c r="F675" s="111"/>
      <c r="G675" s="230">
        <v>1698.86</v>
      </c>
      <c r="H675" s="131">
        <f t="shared" si="59"/>
        <v>0</v>
      </c>
      <c r="I675" s="132"/>
      <c r="J675" s="201" t="str">
        <f t="shared" si="58"/>
        <v>-</v>
      </c>
    </row>
    <row r="676" spans="1:16" s="150" customFormat="1" ht="15.75" hidden="1" customHeight="1">
      <c r="A676" s="193" t="str">
        <f>CONCATENATE($P$667,SUM($J$668:J676))</f>
        <v>11,2.1</v>
      </c>
      <c r="B676" s="222" t="s">
        <v>1964</v>
      </c>
      <c r="C676" s="222"/>
      <c r="D676" s="202" t="s">
        <v>1226</v>
      </c>
      <c r="E676" s="241" t="s">
        <v>3</v>
      </c>
      <c r="F676" s="111"/>
      <c r="G676" s="230">
        <v>1698.86</v>
      </c>
      <c r="H676" s="131">
        <f t="shared" si="59"/>
        <v>0</v>
      </c>
      <c r="I676" s="110"/>
      <c r="J676" s="194" t="str">
        <f t="shared" si="58"/>
        <v>-</v>
      </c>
    </row>
    <row r="677" spans="1:16" s="150" customFormat="1" ht="15.75" hidden="1" customHeight="1">
      <c r="A677" s="193" t="str">
        <f>CONCATENATE($P$667,SUM($J$668:J677))</f>
        <v>11,2.1</v>
      </c>
      <c r="B677" s="222" t="s">
        <v>1965</v>
      </c>
      <c r="C677" s="222"/>
      <c r="D677" s="202" t="s">
        <v>1227</v>
      </c>
      <c r="E677" s="241" t="s">
        <v>3</v>
      </c>
      <c r="F677" s="111"/>
      <c r="G677" s="230">
        <v>2432.6999999999998</v>
      </c>
      <c r="H677" s="131">
        <f t="shared" si="59"/>
        <v>0</v>
      </c>
      <c r="I677" s="110"/>
      <c r="J677" s="194" t="str">
        <f t="shared" si="58"/>
        <v>-</v>
      </c>
    </row>
    <row r="678" spans="1:16" s="150" customFormat="1" ht="15.75" hidden="1" customHeight="1">
      <c r="A678" s="193" t="str">
        <f>CONCATENATE($P$667,SUM($J$668:J678))</f>
        <v>11,2.1</v>
      </c>
      <c r="B678" s="222" t="s">
        <v>1966</v>
      </c>
      <c r="C678" s="222"/>
      <c r="D678" s="202" t="s">
        <v>1967</v>
      </c>
      <c r="E678" s="241" t="s">
        <v>3</v>
      </c>
      <c r="F678" s="111"/>
      <c r="G678" s="230">
        <v>240.67</v>
      </c>
      <c r="H678" s="131">
        <f t="shared" si="59"/>
        <v>0</v>
      </c>
      <c r="I678" s="110"/>
      <c r="J678" s="194" t="str">
        <f t="shared" si="58"/>
        <v>-</v>
      </c>
    </row>
    <row r="679" spans="1:16" s="150" customFormat="1" ht="15.75" hidden="1" customHeight="1">
      <c r="A679" s="193" t="str">
        <f>CONCATENATE($P$667,SUM($J$668:J679))</f>
        <v>11,2.1</v>
      </c>
      <c r="B679" s="222" t="s">
        <v>1968</v>
      </c>
      <c r="C679" s="222"/>
      <c r="D679" s="202" t="s">
        <v>1411</v>
      </c>
      <c r="E679" s="241" t="s">
        <v>3</v>
      </c>
      <c r="F679" s="111"/>
      <c r="G679" s="230">
        <v>454.91</v>
      </c>
      <c r="H679" s="131">
        <f t="shared" si="59"/>
        <v>0</v>
      </c>
      <c r="I679" s="110"/>
      <c r="J679" s="194" t="str">
        <f t="shared" si="58"/>
        <v>-</v>
      </c>
    </row>
    <row r="680" spans="1:16" s="150" customFormat="1" ht="15.75" hidden="1" customHeight="1">
      <c r="A680" s="193" t="str">
        <f>CONCATENATE($P$667,SUM($J$668:J680))</f>
        <v>11,2.1</v>
      </c>
      <c r="B680" s="222" t="s">
        <v>1969</v>
      </c>
      <c r="C680" s="222"/>
      <c r="D680" s="202" t="s">
        <v>1412</v>
      </c>
      <c r="E680" s="241" t="s">
        <v>3</v>
      </c>
      <c r="F680" s="111"/>
      <c r="G680" s="230">
        <v>454.91</v>
      </c>
      <c r="H680" s="131">
        <f t="shared" si="59"/>
        <v>0</v>
      </c>
      <c r="I680" s="110"/>
      <c r="J680" s="194" t="str">
        <f t="shared" si="58"/>
        <v>-</v>
      </c>
    </row>
    <row r="681" spans="1:16" s="150" customFormat="1" ht="15.75" hidden="1" customHeight="1">
      <c r="A681" s="193" t="str">
        <f>CONCATENATE($P$667,SUM($J$668:J681))</f>
        <v>11,2.1</v>
      </c>
      <c r="B681" s="222" t="s">
        <v>1970</v>
      </c>
      <c r="C681" s="222"/>
      <c r="D681" s="202" t="s">
        <v>1413</v>
      </c>
      <c r="E681" s="241" t="s">
        <v>3</v>
      </c>
      <c r="F681" s="111"/>
      <c r="G681" s="230">
        <v>956.52</v>
      </c>
      <c r="H681" s="131">
        <f t="shared" si="59"/>
        <v>0</v>
      </c>
      <c r="I681" s="110"/>
      <c r="J681" s="194" t="str">
        <f t="shared" si="58"/>
        <v>-</v>
      </c>
    </row>
    <row r="682" spans="1:16" s="165" customFormat="1" ht="15.75" customHeight="1">
      <c r="A682" s="318"/>
      <c r="B682" s="319"/>
      <c r="C682" s="452"/>
      <c r="D682" s="304"/>
      <c r="E682" s="305" t="s">
        <v>1263</v>
      </c>
      <c r="F682" s="306"/>
      <c r="G682" s="312"/>
      <c r="H682" s="308">
        <f>A667</f>
        <v>11.2</v>
      </c>
      <c r="I682" s="337">
        <f>SUM(H668:H681)</f>
        <v>64.61</v>
      </c>
      <c r="J682" s="207">
        <f>IF(I682&gt;0.01,1,"")</f>
        <v>1</v>
      </c>
    </row>
    <row r="683" spans="1:16" s="165" customFormat="1" ht="15.75" customHeight="1">
      <c r="A683" s="288" t="s">
        <v>1364</v>
      </c>
      <c r="B683" s="289"/>
      <c r="C683" s="456"/>
      <c r="D683" s="290" t="s">
        <v>409</v>
      </c>
      <c r="E683" s="291"/>
      <c r="F683" s="292"/>
      <c r="G683" s="293"/>
      <c r="H683" s="294"/>
      <c r="I683" s="295"/>
      <c r="J683" s="207">
        <f>IF(SUM(F684:F732)&gt;0.001,1,"")</f>
        <v>1</v>
      </c>
      <c r="M683" s="165" t="str">
        <f>CONCATENATE(".",SUM(J624,J667,J683))</f>
        <v>.3</v>
      </c>
      <c r="P683" s="165" t="str">
        <f>CONCATENATE(A683,".")</f>
        <v>11.3.</v>
      </c>
    </row>
    <row r="684" spans="1:16" s="150" customFormat="1" ht="15.75" hidden="1" customHeight="1">
      <c r="A684" s="193" t="str">
        <f>CONCATENATE($P$683,SUM($J684:J$684))</f>
        <v>11.3.0</v>
      </c>
      <c r="B684" s="222" t="s">
        <v>1971</v>
      </c>
      <c r="C684" s="222"/>
      <c r="D684" s="202" t="s">
        <v>437</v>
      </c>
      <c r="E684" s="241" t="s">
        <v>1391</v>
      </c>
      <c r="F684" s="111"/>
      <c r="G684" s="230">
        <v>13.21</v>
      </c>
      <c r="H684" s="131">
        <f>F684*G684</f>
        <v>0</v>
      </c>
      <c r="I684" s="110"/>
      <c r="J684" s="194" t="str">
        <f t="shared" ref="J684:J715" si="60">IF(F684&gt;0.01,1,"-")</f>
        <v>-</v>
      </c>
    </row>
    <row r="685" spans="1:16" s="150" customFormat="1" ht="15.75" hidden="1" customHeight="1">
      <c r="A685" s="193" t="str">
        <f>CONCATENATE($P$683,SUM($J$684:J685))</f>
        <v>11.3.0</v>
      </c>
      <c r="B685" s="222" t="s">
        <v>1972</v>
      </c>
      <c r="C685" s="222"/>
      <c r="D685" s="202" t="s">
        <v>438</v>
      </c>
      <c r="E685" s="241" t="s">
        <v>1391</v>
      </c>
      <c r="F685" s="111"/>
      <c r="G685" s="230">
        <v>8.8800000000000008</v>
      </c>
      <c r="H685" s="131">
        <f t="shared" ref="H685:H732" si="61">F685*G685</f>
        <v>0</v>
      </c>
      <c r="I685" s="110"/>
      <c r="J685" s="194" t="str">
        <f t="shared" si="60"/>
        <v>-</v>
      </c>
    </row>
    <row r="686" spans="1:16" s="150" customFormat="1" ht="15.75" hidden="1" customHeight="1">
      <c r="A686" s="193" t="str">
        <f>CONCATENATE($P$683,SUM($J$684:J686))</f>
        <v>11.3.0</v>
      </c>
      <c r="B686" s="222" t="s">
        <v>1973</v>
      </c>
      <c r="C686" s="222"/>
      <c r="D686" s="202" t="s">
        <v>429</v>
      </c>
      <c r="E686" s="241" t="s">
        <v>3</v>
      </c>
      <c r="F686" s="111"/>
      <c r="G686" s="230">
        <v>9.73</v>
      </c>
      <c r="H686" s="131">
        <f t="shared" si="61"/>
        <v>0</v>
      </c>
      <c r="I686" s="110"/>
      <c r="J686" s="194" t="str">
        <f t="shared" si="60"/>
        <v>-</v>
      </c>
    </row>
    <row r="687" spans="1:16" s="150" customFormat="1" ht="15.75" hidden="1" customHeight="1">
      <c r="A687" s="193" t="str">
        <f>CONCATENATE($P$683,SUM($J$684:J687))</f>
        <v>11.3.0</v>
      </c>
      <c r="B687" s="222" t="s">
        <v>1974</v>
      </c>
      <c r="C687" s="222"/>
      <c r="D687" s="202" t="s">
        <v>430</v>
      </c>
      <c r="E687" s="241" t="s">
        <v>3</v>
      </c>
      <c r="F687" s="111"/>
      <c r="G687" s="230">
        <v>13.57</v>
      </c>
      <c r="H687" s="131">
        <f t="shared" si="61"/>
        <v>0</v>
      </c>
      <c r="I687" s="110"/>
      <c r="J687" s="194" t="str">
        <f t="shared" si="60"/>
        <v>-</v>
      </c>
    </row>
    <row r="688" spans="1:16" s="150" customFormat="1" ht="15.75" hidden="1" customHeight="1">
      <c r="A688" s="193" t="str">
        <f>CONCATENATE($P$683,SUM($J$684:J688))</f>
        <v>11.3.0</v>
      </c>
      <c r="B688" s="222" t="s">
        <v>1975</v>
      </c>
      <c r="C688" s="222"/>
      <c r="D688" s="202" t="s">
        <v>431</v>
      </c>
      <c r="E688" s="241" t="s">
        <v>3</v>
      </c>
      <c r="F688" s="111"/>
      <c r="G688" s="230">
        <v>17.440000000000001</v>
      </c>
      <c r="H688" s="131">
        <f t="shared" si="61"/>
        <v>0</v>
      </c>
      <c r="I688" s="110"/>
      <c r="J688" s="194" t="str">
        <f t="shared" si="60"/>
        <v>-</v>
      </c>
    </row>
    <row r="689" spans="1:10" s="150" customFormat="1" ht="15.75" hidden="1" customHeight="1">
      <c r="A689" s="193" t="str">
        <f>CONCATENATE($P$683,SUM($J$684:J689))</f>
        <v>11.3.0</v>
      </c>
      <c r="B689" s="222" t="s">
        <v>1976</v>
      </c>
      <c r="C689" s="222"/>
      <c r="D689" s="202" t="s">
        <v>432</v>
      </c>
      <c r="E689" s="241" t="s">
        <v>3</v>
      </c>
      <c r="F689" s="111"/>
      <c r="G689" s="230">
        <v>10.67</v>
      </c>
      <c r="H689" s="131">
        <f t="shared" si="61"/>
        <v>0</v>
      </c>
      <c r="I689" s="110"/>
      <c r="J689" s="194" t="str">
        <f t="shared" si="60"/>
        <v>-</v>
      </c>
    </row>
    <row r="690" spans="1:10" s="165" customFormat="1" ht="15.75" hidden="1" customHeight="1">
      <c r="A690" s="193" t="str">
        <f>CONCATENATE($P$683,SUM($J$684:J690))</f>
        <v>11.3.0</v>
      </c>
      <c r="B690" s="222" t="s">
        <v>1977</v>
      </c>
      <c r="C690" s="222"/>
      <c r="D690" s="202" t="s">
        <v>433</v>
      </c>
      <c r="E690" s="241" t="s">
        <v>3</v>
      </c>
      <c r="F690" s="120"/>
      <c r="G690" s="230">
        <v>11.7</v>
      </c>
      <c r="H690" s="131">
        <f t="shared" si="61"/>
        <v>0</v>
      </c>
      <c r="I690" s="114"/>
      <c r="J690" s="207" t="str">
        <f t="shared" si="60"/>
        <v>-</v>
      </c>
    </row>
    <row r="691" spans="1:10" s="150" customFormat="1" ht="15.75" hidden="1" customHeight="1">
      <c r="A691" s="193" t="str">
        <f>CONCATENATE($P$683,SUM($J$684:J691))</f>
        <v>11.3.0</v>
      </c>
      <c r="B691" s="222" t="s">
        <v>1978</v>
      </c>
      <c r="C691" s="222"/>
      <c r="D691" s="202" t="s">
        <v>434</v>
      </c>
      <c r="E691" s="241" t="s">
        <v>3</v>
      </c>
      <c r="F691" s="111"/>
      <c r="G691" s="230">
        <v>22.8</v>
      </c>
      <c r="H691" s="131">
        <f t="shared" si="61"/>
        <v>0</v>
      </c>
      <c r="I691" s="110"/>
      <c r="J691" s="194" t="str">
        <f t="shared" si="60"/>
        <v>-</v>
      </c>
    </row>
    <row r="692" spans="1:10" s="165" customFormat="1" ht="15.75" hidden="1" customHeight="1">
      <c r="A692" s="193" t="str">
        <f>CONCATENATE($P$683,SUM($J$684:J692))</f>
        <v>11.3.0</v>
      </c>
      <c r="B692" s="222" t="s">
        <v>1979</v>
      </c>
      <c r="C692" s="222"/>
      <c r="D692" s="202" t="s">
        <v>435</v>
      </c>
      <c r="E692" s="241" t="s">
        <v>3</v>
      </c>
      <c r="F692" s="120"/>
      <c r="G692" s="230">
        <v>12.76</v>
      </c>
      <c r="H692" s="131">
        <f t="shared" si="61"/>
        <v>0</v>
      </c>
      <c r="I692" s="114"/>
      <c r="J692" s="207" t="str">
        <f t="shared" si="60"/>
        <v>-</v>
      </c>
    </row>
    <row r="693" spans="1:10" s="150" customFormat="1" ht="15.75" hidden="1" customHeight="1">
      <c r="A693" s="193" t="str">
        <f>CONCATENATE($P$683,SUM($J$684:J693))</f>
        <v>11.3.0</v>
      </c>
      <c r="B693" s="222" t="s">
        <v>1980</v>
      </c>
      <c r="C693" s="222"/>
      <c r="D693" s="202" t="s">
        <v>436</v>
      </c>
      <c r="E693" s="241" t="s">
        <v>3</v>
      </c>
      <c r="F693" s="111"/>
      <c r="G693" s="230">
        <v>21.15</v>
      </c>
      <c r="H693" s="131">
        <f t="shared" si="61"/>
        <v>0</v>
      </c>
      <c r="I693" s="110"/>
      <c r="J693" s="194" t="str">
        <f t="shared" si="60"/>
        <v>-</v>
      </c>
    </row>
    <row r="694" spans="1:10" s="150" customFormat="1" ht="15.75" hidden="1" customHeight="1">
      <c r="A694" s="193" t="str">
        <f>CONCATENATE($P$683,SUM($J$684:J694))</f>
        <v>11.3.0</v>
      </c>
      <c r="B694" s="222" t="s">
        <v>1981</v>
      </c>
      <c r="C694" s="222"/>
      <c r="D694" s="202" t="s">
        <v>418</v>
      </c>
      <c r="E694" s="241" t="s">
        <v>3</v>
      </c>
      <c r="F694" s="111"/>
      <c r="G694" s="230">
        <v>16.510000000000002</v>
      </c>
      <c r="H694" s="131">
        <f t="shared" si="61"/>
        <v>0</v>
      </c>
      <c r="I694" s="110"/>
      <c r="J694" s="194" t="str">
        <f t="shared" si="60"/>
        <v>-</v>
      </c>
    </row>
    <row r="695" spans="1:10" s="150" customFormat="1" ht="15.75" hidden="1" customHeight="1">
      <c r="A695" s="193" t="str">
        <f>CONCATENATE($P$683,SUM($J$684:J695))</f>
        <v>11.3.0</v>
      </c>
      <c r="B695" s="222" t="s">
        <v>1982</v>
      </c>
      <c r="C695" s="222"/>
      <c r="D695" s="202" t="s">
        <v>419</v>
      </c>
      <c r="E695" s="241" t="s">
        <v>3</v>
      </c>
      <c r="F695" s="111"/>
      <c r="G695" s="230">
        <v>14.57</v>
      </c>
      <c r="H695" s="131">
        <f t="shared" si="61"/>
        <v>0</v>
      </c>
      <c r="I695" s="110"/>
      <c r="J695" s="194" t="str">
        <f t="shared" si="60"/>
        <v>-</v>
      </c>
    </row>
    <row r="696" spans="1:10" s="150" customFormat="1" ht="15.75" hidden="1" customHeight="1">
      <c r="A696" s="193" t="str">
        <f>CONCATENATE($P$683,SUM($J$684:J696))</f>
        <v>11.3.0</v>
      </c>
      <c r="B696" s="222" t="s">
        <v>1983</v>
      </c>
      <c r="C696" s="222"/>
      <c r="D696" s="202" t="s">
        <v>420</v>
      </c>
      <c r="E696" s="241" t="s">
        <v>3</v>
      </c>
      <c r="F696" s="111"/>
      <c r="G696" s="230">
        <v>18.420000000000002</v>
      </c>
      <c r="H696" s="131">
        <f t="shared" si="61"/>
        <v>0</v>
      </c>
      <c r="I696" s="110"/>
      <c r="J696" s="194" t="str">
        <f t="shared" si="60"/>
        <v>-</v>
      </c>
    </row>
    <row r="697" spans="1:10" s="150" customFormat="1" ht="15.75" hidden="1" customHeight="1">
      <c r="A697" s="193" t="str">
        <f>CONCATENATE($P$683,SUM($J$684:J697))</f>
        <v>11.3.0</v>
      </c>
      <c r="B697" s="222" t="s">
        <v>1984</v>
      </c>
      <c r="C697" s="222"/>
      <c r="D697" s="202" t="s">
        <v>421</v>
      </c>
      <c r="E697" s="241" t="s">
        <v>3</v>
      </c>
      <c r="F697" s="111"/>
      <c r="G697" s="230">
        <v>10.43</v>
      </c>
      <c r="H697" s="131">
        <f t="shared" si="61"/>
        <v>0</v>
      </c>
      <c r="I697" s="110"/>
      <c r="J697" s="194" t="str">
        <f t="shared" si="60"/>
        <v>-</v>
      </c>
    </row>
    <row r="698" spans="1:10" s="150" customFormat="1" ht="15.75" hidden="1" customHeight="1">
      <c r="A698" s="193" t="str">
        <f>CONCATENATE($P$683,SUM($J$684:J698))</f>
        <v>11.3.0</v>
      </c>
      <c r="B698" s="222" t="s">
        <v>1985</v>
      </c>
      <c r="C698" s="222"/>
      <c r="D698" s="202" t="s">
        <v>422</v>
      </c>
      <c r="E698" s="241" t="s">
        <v>3</v>
      </c>
      <c r="F698" s="111"/>
      <c r="G698" s="230">
        <v>12.78</v>
      </c>
      <c r="H698" s="131">
        <f t="shared" si="61"/>
        <v>0</v>
      </c>
      <c r="I698" s="110"/>
      <c r="J698" s="194" t="str">
        <f t="shared" si="60"/>
        <v>-</v>
      </c>
    </row>
    <row r="699" spans="1:10" s="195" customFormat="1" ht="15.75" hidden="1" customHeight="1">
      <c r="A699" s="193" t="str">
        <f>CONCATENATE($P$683,SUM($J$684:J699))</f>
        <v>11.3.0</v>
      </c>
      <c r="B699" s="222" t="s">
        <v>1986</v>
      </c>
      <c r="C699" s="222"/>
      <c r="D699" s="202" t="s">
        <v>1987</v>
      </c>
      <c r="E699" s="241" t="s">
        <v>3</v>
      </c>
      <c r="F699" s="111"/>
      <c r="G699" s="230">
        <v>20.8</v>
      </c>
      <c r="H699" s="131">
        <f t="shared" si="61"/>
        <v>0</v>
      </c>
      <c r="I699" s="132"/>
      <c r="J699" s="201" t="str">
        <f t="shared" si="60"/>
        <v>-</v>
      </c>
    </row>
    <row r="700" spans="1:10" s="150" customFormat="1" ht="15.75" hidden="1" customHeight="1">
      <c r="A700" s="193" t="str">
        <f>CONCATENATE($P$683,SUM($J$684:J700))</f>
        <v>11.3.0</v>
      </c>
      <c r="B700" s="222" t="s">
        <v>1988</v>
      </c>
      <c r="C700" s="222"/>
      <c r="D700" s="202" t="s">
        <v>424</v>
      </c>
      <c r="E700" s="241" t="s">
        <v>3</v>
      </c>
      <c r="F700" s="111"/>
      <c r="G700" s="230">
        <v>12.15</v>
      </c>
      <c r="H700" s="131">
        <f t="shared" si="61"/>
        <v>0</v>
      </c>
      <c r="I700" s="110"/>
      <c r="J700" s="194" t="str">
        <f t="shared" si="60"/>
        <v>-</v>
      </c>
    </row>
    <row r="701" spans="1:10" s="150" customFormat="1" ht="15.75" hidden="1" customHeight="1">
      <c r="A701" s="193" t="str">
        <f>CONCATENATE($P$683,SUM($J$684:J701))</f>
        <v>11.3.0</v>
      </c>
      <c r="B701" s="222" t="s">
        <v>1989</v>
      </c>
      <c r="C701" s="222"/>
      <c r="D701" s="202" t="s">
        <v>423</v>
      </c>
      <c r="E701" s="241" t="s">
        <v>3</v>
      </c>
      <c r="F701" s="111"/>
      <c r="G701" s="230">
        <v>25.5</v>
      </c>
      <c r="H701" s="131">
        <f t="shared" si="61"/>
        <v>0</v>
      </c>
      <c r="I701" s="110"/>
      <c r="J701" s="194" t="str">
        <f t="shared" si="60"/>
        <v>-</v>
      </c>
    </row>
    <row r="702" spans="1:10" s="165" customFormat="1" ht="15.75" hidden="1" customHeight="1">
      <c r="A702" s="193" t="str">
        <f>CONCATENATE($P$683,SUM($J$684:J702))</f>
        <v>11.3.0</v>
      </c>
      <c r="B702" s="222" t="s">
        <v>1990</v>
      </c>
      <c r="C702" s="222"/>
      <c r="D702" s="202" t="s">
        <v>425</v>
      </c>
      <c r="E702" s="241" t="s">
        <v>3</v>
      </c>
      <c r="F702" s="120"/>
      <c r="G702" s="230">
        <v>14.32</v>
      </c>
      <c r="H702" s="131">
        <f t="shared" si="61"/>
        <v>0</v>
      </c>
      <c r="I702" s="114"/>
      <c r="J702" s="207" t="str">
        <f t="shared" si="60"/>
        <v>-</v>
      </c>
    </row>
    <row r="703" spans="1:10" s="150" customFormat="1" ht="15.75" hidden="1" customHeight="1">
      <c r="A703" s="193" t="str">
        <f>CONCATENATE($P$683,SUM($J$684:J703))</f>
        <v>11.3.0</v>
      </c>
      <c r="B703" s="222" t="s">
        <v>1991</v>
      </c>
      <c r="C703" s="222"/>
      <c r="D703" s="202" t="s">
        <v>426</v>
      </c>
      <c r="E703" s="241" t="s">
        <v>3</v>
      </c>
      <c r="F703" s="111"/>
      <c r="G703" s="230">
        <v>21.67</v>
      </c>
      <c r="H703" s="131">
        <f t="shared" si="61"/>
        <v>0</v>
      </c>
      <c r="I703" s="110"/>
      <c r="J703" s="194" t="str">
        <f t="shared" si="60"/>
        <v>-</v>
      </c>
    </row>
    <row r="704" spans="1:10" s="150" customFormat="1" ht="15.75" hidden="1" customHeight="1">
      <c r="A704" s="193" t="str">
        <f>CONCATENATE($P$683,SUM($J$684:J704))</f>
        <v>11.3.0</v>
      </c>
      <c r="B704" s="222" t="s">
        <v>1992</v>
      </c>
      <c r="C704" s="222"/>
      <c r="D704" s="202" t="s">
        <v>427</v>
      </c>
      <c r="E704" s="241" t="s">
        <v>3</v>
      </c>
      <c r="F704" s="111"/>
      <c r="G704" s="230">
        <v>14.16</v>
      </c>
      <c r="H704" s="131">
        <f t="shared" si="61"/>
        <v>0</v>
      </c>
      <c r="I704" s="110"/>
      <c r="J704" s="194" t="str">
        <f t="shared" si="60"/>
        <v>-</v>
      </c>
    </row>
    <row r="705" spans="1:10" s="150" customFormat="1" ht="15.75" hidden="1" customHeight="1">
      <c r="A705" s="193" t="str">
        <f>CONCATENATE($P$683,SUM($J$684:J705))</f>
        <v>11.3.0</v>
      </c>
      <c r="B705" s="222" t="s">
        <v>1993</v>
      </c>
      <c r="C705" s="222"/>
      <c r="D705" s="202" t="s">
        <v>428</v>
      </c>
      <c r="E705" s="241" t="s">
        <v>3</v>
      </c>
      <c r="F705" s="111"/>
      <c r="G705" s="230">
        <v>16.77</v>
      </c>
      <c r="H705" s="131">
        <f t="shared" si="61"/>
        <v>0</v>
      </c>
      <c r="I705" s="110"/>
      <c r="J705" s="194" t="str">
        <f t="shared" si="60"/>
        <v>-</v>
      </c>
    </row>
    <row r="706" spans="1:10" s="150" customFormat="1" ht="15.75" hidden="1" customHeight="1">
      <c r="A706" s="193" t="str">
        <f>CONCATENATE($P$683,SUM($J$684:J706))</f>
        <v>11.3.0</v>
      </c>
      <c r="B706" s="222" t="s">
        <v>1994</v>
      </c>
      <c r="C706" s="222"/>
      <c r="D706" s="202" t="s">
        <v>441</v>
      </c>
      <c r="E706" s="241" t="s">
        <v>3</v>
      </c>
      <c r="F706" s="111"/>
      <c r="G706" s="230">
        <v>96.92</v>
      </c>
      <c r="H706" s="131">
        <f t="shared" si="61"/>
        <v>0</v>
      </c>
      <c r="I706" s="110"/>
      <c r="J706" s="194" t="str">
        <f t="shared" si="60"/>
        <v>-</v>
      </c>
    </row>
    <row r="707" spans="1:10" s="165" customFormat="1" ht="15.75" hidden="1" customHeight="1">
      <c r="A707" s="193" t="str">
        <f>CONCATENATE($P$683,SUM($J$684:J707))</f>
        <v>11.3.0</v>
      </c>
      <c r="B707" s="222" t="s">
        <v>1995</v>
      </c>
      <c r="C707" s="222"/>
      <c r="D707" s="202" t="s">
        <v>439</v>
      </c>
      <c r="E707" s="241" t="s">
        <v>3</v>
      </c>
      <c r="F707" s="120"/>
      <c r="G707" s="230">
        <v>69.290000000000006</v>
      </c>
      <c r="H707" s="131">
        <f t="shared" si="61"/>
        <v>0</v>
      </c>
      <c r="I707" s="114"/>
      <c r="J707" s="207" t="str">
        <f t="shared" si="60"/>
        <v>-</v>
      </c>
    </row>
    <row r="708" spans="1:10" s="150" customFormat="1" ht="15.75" hidden="1" customHeight="1">
      <c r="A708" s="193" t="str">
        <f>CONCATENATE($P$683,SUM($J$684:J708))</f>
        <v>11.3.0</v>
      </c>
      <c r="B708" s="222" t="s">
        <v>1996</v>
      </c>
      <c r="C708" s="222"/>
      <c r="D708" s="202" t="s">
        <v>440</v>
      </c>
      <c r="E708" s="241" t="s">
        <v>3</v>
      </c>
      <c r="F708" s="111"/>
      <c r="G708" s="230">
        <v>105.09</v>
      </c>
      <c r="H708" s="131">
        <f t="shared" si="61"/>
        <v>0</v>
      </c>
      <c r="I708" s="110"/>
      <c r="J708" s="194" t="str">
        <f t="shared" si="60"/>
        <v>-</v>
      </c>
    </row>
    <row r="709" spans="1:10" s="150" customFormat="1" ht="15.75" hidden="1" customHeight="1">
      <c r="A709" s="193" t="str">
        <f>CONCATENATE($P$683,SUM($J$684:J709))</f>
        <v>11.3.0</v>
      </c>
      <c r="B709" s="222" t="s">
        <v>1997</v>
      </c>
      <c r="C709" s="222"/>
      <c r="D709" s="202" t="s">
        <v>442</v>
      </c>
      <c r="E709" s="241" t="s">
        <v>3</v>
      </c>
      <c r="F709" s="111"/>
      <c r="G709" s="230">
        <v>82.17</v>
      </c>
      <c r="H709" s="131">
        <f t="shared" si="61"/>
        <v>0</v>
      </c>
      <c r="I709" s="110"/>
      <c r="J709" s="194" t="str">
        <f t="shared" si="60"/>
        <v>-</v>
      </c>
    </row>
    <row r="710" spans="1:10" s="165" customFormat="1" ht="15.75" hidden="1" customHeight="1">
      <c r="A710" s="193" t="str">
        <f>CONCATENATE($P$683,SUM($J$684:J710))</f>
        <v>11.3.0</v>
      </c>
      <c r="B710" s="222" t="s">
        <v>1998</v>
      </c>
      <c r="C710" s="222"/>
      <c r="D710" s="202" t="s">
        <v>443</v>
      </c>
      <c r="E710" s="241" t="s">
        <v>3</v>
      </c>
      <c r="F710" s="120"/>
      <c r="G710" s="230">
        <v>60.13</v>
      </c>
      <c r="H710" s="131">
        <f t="shared" si="61"/>
        <v>0</v>
      </c>
      <c r="I710" s="114"/>
      <c r="J710" s="207" t="str">
        <f t="shared" si="60"/>
        <v>-</v>
      </c>
    </row>
    <row r="711" spans="1:10" s="150" customFormat="1" ht="15.75" hidden="1" customHeight="1">
      <c r="A711" s="193" t="str">
        <f>CONCATENATE($P$683,SUM($J$684:J711))</f>
        <v>11.3.0</v>
      </c>
      <c r="B711" s="222" t="s">
        <v>1999</v>
      </c>
      <c r="C711" s="222"/>
      <c r="D711" s="202" t="s">
        <v>444</v>
      </c>
      <c r="E711" s="241" t="s">
        <v>3</v>
      </c>
      <c r="F711" s="111"/>
      <c r="G711" s="230">
        <v>64.2</v>
      </c>
      <c r="H711" s="131">
        <f t="shared" si="61"/>
        <v>0</v>
      </c>
      <c r="I711" s="110"/>
      <c r="J711" s="194" t="str">
        <f t="shared" si="60"/>
        <v>-</v>
      </c>
    </row>
    <row r="712" spans="1:10" s="150" customFormat="1" ht="15.75" hidden="1" customHeight="1">
      <c r="A712" s="193" t="str">
        <f>CONCATENATE($P$683,SUM($J$684:J712))</f>
        <v>11.3.0</v>
      </c>
      <c r="B712" s="222" t="s">
        <v>2000</v>
      </c>
      <c r="C712" s="222"/>
      <c r="D712" s="202" t="s">
        <v>445</v>
      </c>
      <c r="E712" s="241" t="s">
        <v>3</v>
      </c>
      <c r="F712" s="111"/>
      <c r="G712" s="230">
        <v>105.86</v>
      </c>
      <c r="H712" s="131">
        <f t="shared" si="61"/>
        <v>0</v>
      </c>
      <c r="I712" s="110"/>
      <c r="J712" s="194" t="str">
        <f t="shared" si="60"/>
        <v>-</v>
      </c>
    </row>
    <row r="713" spans="1:10" s="165" customFormat="1" ht="15.75" hidden="1" customHeight="1">
      <c r="A713" s="193" t="str">
        <f>CONCATENATE($P$683,SUM($J$684:J713))</f>
        <v>11.3.0</v>
      </c>
      <c r="B713" s="222" t="s">
        <v>2001</v>
      </c>
      <c r="C713" s="222"/>
      <c r="D713" s="202" t="s">
        <v>446</v>
      </c>
      <c r="E713" s="241" t="s">
        <v>3</v>
      </c>
      <c r="F713" s="120"/>
      <c r="G713" s="230">
        <v>88.06</v>
      </c>
      <c r="H713" s="131">
        <f t="shared" si="61"/>
        <v>0</v>
      </c>
      <c r="I713" s="114"/>
      <c r="J713" s="207" t="str">
        <f t="shared" si="60"/>
        <v>-</v>
      </c>
    </row>
    <row r="714" spans="1:10" s="150" customFormat="1" ht="15.75" hidden="1" customHeight="1">
      <c r="A714" s="193" t="str">
        <f>CONCATENATE($P$683,SUM($J$684:J714))</f>
        <v>11.3.0</v>
      </c>
      <c r="B714" s="222" t="s">
        <v>2002</v>
      </c>
      <c r="C714" s="222"/>
      <c r="D714" s="202" t="s">
        <v>447</v>
      </c>
      <c r="E714" s="241" t="s">
        <v>3</v>
      </c>
      <c r="F714" s="111"/>
      <c r="G714" s="230">
        <v>74</v>
      </c>
      <c r="H714" s="131">
        <f t="shared" si="61"/>
        <v>0</v>
      </c>
      <c r="I714" s="110"/>
      <c r="J714" s="194" t="str">
        <f t="shared" si="60"/>
        <v>-</v>
      </c>
    </row>
    <row r="715" spans="1:10" s="150" customFormat="1" ht="15.75" hidden="1" customHeight="1">
      <c r="A715" s="193" t="str">
        <f>CONCATENATE($P$683,SUM($J$684:J715))</f>
        <v>11.3.0</v>
      </c>
      <c r="B715" s="222" t="s">
        <v>2003</v>
      </c>
      <c r="C715" s="222"/>
      <c r="D715" s="202" t="s">
        <v>413</v>
      </c>
      <c r="E715" s="241" t="s">
        <v>1391</v>
      </c>
      <c r="F715" s="111"/>
      <c r="G715" s="230">
        <v>49.83</v>
      </c>
      <c r="H715" s="131">
        <f t="shared" si="61"/>
        <v>0</v>
      </c>
      <c r="I715" s="110"/>
      <c r="J715" s="194" t="str">
        <f t="shared" si="60"/>
        <v>-</v>
      </c>
    </row>
    <row r="716" spans="1:10" s="150" customFormat="1" ht="15.75" hidden="1" customHeight="1">
      <c r="A716" s="193" t="str">
        <f>CONCATENATE($P$683,SUM($J$684:J716))</f>
        <v>11.3.0</v>
      </c>
      <c r="B716" s="222" t="s">
        <v>2004</v>
      </c>
      <c r="C716" s="222"/>
      <c r="D716" s="202" t="s">
        <v>412</v>
      </c>
      <c r="E716" s="241" t="s">
        <v>1391</v>
      </c>
      <c r="F716" s="111"/>
      <c r="G716" s="230">
        <v>24.44</v>
      </c>
      <c r="H716" s="131">
        <f t="shared" si="61"/>
        <v>0</v>
      </c>
      <c r="I716" s="110"/>
      <c r="J716" s="194" t="str">
        <f t="shared" ref="J716:J732" si="62">IF(F716&gt;0.01,1,"-")</f>
        <v>-</v>
      </c>
    </row>
    <row r="717" spans="1:10" s="150" customFormat="1" ht="15.75" customHeight="1">
      <c r="A717" s="296" t="str">
        <f>CONCATENATE($P$683,SUM($J$684:J717))</f>
        <v>11.3.1</v>
      </c>
      <c r="B717" s="222" t="s">
        <v>2005</v>
      </c>
      <c r="C717" s="222" t="s">
        <v>2903</v>
      </c>
      <c r="D717" s="202" t="s">
        <v>2927</v>
      </c>
      <c r="E717" s="241" t="s">
        <v>1391</v>
      </c>
      <c r="F717" s="111">
        <v>6</v>
      </c>
      <c r="G717" s="230">
        <v>15.34</v>
      </c>
      <c r="H717" s="131">
        <f>ROUND(F717*G717,2)</f>
        <v>92.04</v>
      </c>
      <c r="I717" s="110"/>
      <c r="J717" s="194">
        <f t="shared" si="62"/>
        <v>1</v>
      </c>
    </row>
    <row r="718" spans="1:10" s="150" customFormat="1" ht="15.75" hidden="1" customHeight="1">
      <c r="A718" s="193" t="str">
        <f>CONCATENATE($P$683,SUM($J$684:J718))</f>
        <v>11.3.1</v>
      </c>
      <c r="B718" s="222" t="s">
        <v>2006</v>
      </c>
      <c r="C718" s="222"/>
      <c r="D718" s="202" t="s">
        <v>410</v>
      </c>
      <c r="E718" s="241" t="s">
        <v>1391</v>
      </c>
      <c r="F718" s="111"/>
      <c r="G718" s="230">
        <v>13.14</v>
      </c>
      <c r="H718" s="131">
        <f t="shared" si="61"/>
        <v>0</v>
      </c>
      <c r="I718" s="110"/>
      <c r="J718" s="194" t="str">
        <f t="shared" si="62"/>
        <v>-</v>
      </c>
    </row>
    <row r="719" spans="1:10" s="150" customFormat="1" ht="15.75" hidden="1" customHeight="1">
      <c r="A719" s="193" t="str">
        <f>CONCATENATE($P$683,SUM($J$684:J719))</f>
        <v>11.3.1</v>
      </c>
      <c r="B719" s="222" t="s">
        <v>2007</v>
      </c>
      <c r="C719" s="222"/>
      <c r="D719" s="202" t="s">
        <v>415</v>
      </c>
      <c r="E719" s="241" t="s">
        <v>1391</v>
      </c>
      <c r="F719" s="111"/>
      <c r="G719" s="230">
        <v>81.53</v>
      </c>
      <c r="H719" s="131">
        <f t="shared" si="61"/>
        <v>0</v>
      </c>
      <c r="I719" s="110"/>
      <c r="J719" s="194" t="str">
        <f t="shared" si="62"/>
        <v>-</v>
      </c>
    </row>
    <row r="720" spans="1:10" s="150" customFormat="1" ht="15.75" hidden="1" customHeight="1">
      <c r="A720" s="193" t="str">
        <f>CONCATENATE($P$683,SUM($J$684:J720))</f>
        <v>11.3.1</v>
      </c>
      <c r="B720" s="222" t="s">
        <v>2008</v>
      </c>
      <c r="C720" s="222"/>
      <c r="D720" s="202" t="s">
        <v>414</v>
      </c>
      <c r="E720" s="241" t="s">
        <v>1391</v>
      </c>
      <c r="F720" s="111"/>
      <c r="G720" s="230">
        <v>50.01</v>
      </c>
      <c r="H720" s="131">
        <f t="shared" si="61"/>
        <v>0</v>
      </c>
      <c r="I720" s="110"/>
      <c r="J720" s="194" t="str">
        <f t="shared" si="62"/>
        <v>-</v>
      </c>
    </row>
    <row r="721" spans="1:16" s="150" customFormat="1" ht="15.75" hidden="1" customHeight="1">
      <c r="A721" s="193" t="str">
        <f>CONCATENATE($P$683,SUM($J$684:J721))</f>
        <v>11.3.1</v>
      </c>
      <c r="B721" s="222" t="s">
        <v>2009</v>
      </c>
      <c r="C721" s="222"/>
      <c r="D721" s="202" t="s">
        <v>416</v>
      </c>
      <c r="E721" s="241" t="s">
        <v>1391</v>
      </c>
      <c r="F721" s="111"/>
      <c r="G721" s="230">
        <v>115.12</v>
      </c>
      <c r="H721" s="131">
        <f t="shared" si="61"/>
        <v>0</v>
      </c>
      <c r="I721" s="110"/>
      <c r="J721" s="194" t="str">
        <f t="shared" si="62"/>
        <v>-</v>
      </c>
    </row>
    <row r="722" spans="1:16" s="150" customFormat="1" ht="15.75" hidden="1" customHeight="1">
      <c r="A722" s="193" t="str">
        <f>CONCATENATE($P$683,SUM($J$684:J722))</f>
        <v>11.3.1</v>
      </c>
      <c r="B722" s="222" t="s">
        <v>2010</v>
      </c>
      <c r="C722" s="222"/>
      <c r="D722" s="202" t="s">
        <v>411</v>
      </c>
      <c r="E722" s="241" t="s">
        <v>1391</v>
      </c>
      <c r="F722" s="111"/>
      <c r="G722" s="230">
        <v>12.67</v>
      </c>
      <c r="H722" s="131">
        <f t="shared" si="61"/>
        <v>0</v>
      </c>
      <c r="I722" s="110"/>
      <c r="J722" s="194" t="str">
        <f t="shared" si="62"/>
        <v>-</v>
      </c>
    </row>
    <row r="723" spans="1:16" s="195" customFormat="1" ht="15.75" hidden="1" customHeight="1">
      <c r="A723" s="193" t="str">
        <f>CONCATENATE($P$683,SUM($J$684:J723))</f>
        <v>11.3.1</v>
      </c>
      <c r="B723" s="222" t="s">
        <v>2011</v>
      </c>
      <c r="C723" s="222"/>
      <c r="D723" s="202" t="s">
        <v>417</v>
      </c>
      <c r="E723" s="241" t="s">
        <v>1391</v>
      </c>
      <c r="F723" s="111"/>
      <c r="G723" s="230">
        <v>152.76</v>
      </c>
      <c r="H723" s="131">
        <f t="shared" si="61"/>
        <v>0</v>
      </c>
      <c r="I723" s="132"/>
      <c r="J723" s="201" t="str">
        <f t="shared" si="62"/>
        <v>-</v>
      </c>
    </row>
    <row r="724" spans="1:16" s="150" customFormat="1" ht="15.75" hidden="1" customHeight="1">
      <c r="A724" s="193" t="str">
        <f>CONCATENATE($P$683,SUM($J$684:J724))</f>
        <v>11.3.1</v>
      </c>
      <c r="B724" s="222" t="s">
        <v>2012</v>
      </c>
      <c r="C724" s="222"/>
      <c r="D724" s="202" t="s">
        <v>2013</v>
      </c>
      <c r="E724" s="241" t="s">
        <v>1391</v>
      </c>
      <c r="F724" s="111"/>
      <c r="G724" s="230">
        <v>18.170000000000002</v>
      </c>
      <c r="H724" s="131">
        <f t="shared" si="61"/>
        <v>0</v>
      </c>
      <c r="I724" s="110"/>
      <c r="J724" s="194" t="str">
        <f t="shared" si="62"/>
        <v>-</v>
      </c>
    </row>
    <row r="725" spans="1:16" s="150" customFormat="1" ht="15.75" hidden="1" customHeight="1">
      <c r="A725" s="193" t="str">
        <f>CONCATENATE($P$683,SUM($J$684:J725))</f>
        <v>11.3.1</v>
      </c>
      <c r="B725" s="222" t="s">
        <v>2014</v>
      </c>
      <c r="C725" s="222"/>
      <c r="D725" s="202" t="s">
        <v>2015</v>
      </c>
      <c r="E725" s="241" t="s">
        <v>1391</v>
      </c>
      <c r="F725" s="111"/>
      <c r="G725" s="230">
        <v>14.58</v>
      </c>
      <c r="H725" s="131">
        <f t="shared" si="61"/>
        <v>0</v>
      </c>
      <c r="I725" s="110"/>
      <c r="J725" s="194" t="str">
        <f t="shared" si="62"/>
        <v>-</v>
      </c>
    </row>
    <row r="726" spans="1:16" s="195" customFormat="1" ht="15.75" hidden="1" customHeight="1">
      <c r="A726" s="193" t="str">
        <f>CONCATENATE($P$683,SUM($J$684:J726))</f>
        <v>11.3.1</v>
      </c>
      <c r="B726" s="222" t="s">
        <v>2016</v>
      </c>
      <c r="C726" s="222"/>
      <c r="D726" s="202" t="s">
        <v>2017</v>
      </c>
      <c r="E726" s="241" t="s">
        <v>1391</v>
      </c>
      <c r="F726" s="111"/>
      <c r="G726" s="230">
        <v>11.17</v>
      </c>
      <c r="H726" s="131">
        <f t="shared" si="61"/>
        <v>0</v>
      </c>
      <c r="I726" s="132"/>
      <c r="J726" s="201" t="str">
        <f t="shared" si="62"/>
        <v>-</v>
      </c>
    </row>
    <row r="727" spans="1:16" s="150" customFormat="1" ht="15.75" hidden="1" customHeight="1">
      <c r="A727" s="193" t="str">
        <f>CONCATENATE($P$683,SUM($J$684:J727))</f>
        <v>11.3.1</v>
      </c>
      <c r="B727" s="222" t="s">
        <v>2018</v>
      </c>
      <c r="C727" s="222"/>
      <c r="D727" s="202" t="s">
        <v>2019</v>
      </c>
      <c r="E727" s="241" t="s">
        <v>1391</v>
      </c>
      <c r="F727" s="111"/>
      <c r="G727" s="230">
        <v>7.52</v>
      </c>
      <c r="H727" s="131">
        <f t="shared" si="61"/>
        <v>0</v>
      </c>
      <c r="I727" s="110"/>
      <c r="J727" s="194" t="str">
        <f t="shared" si="62"/>
        <v>-</v>
      </c>
    </row>
    <row r="728" spans="1:16" s="150" customFormat="1" ht="15.75" hidden="1" customHeight="1">
      <c r="A728" s="193" t="str">
        <f>CONCATENATE($P$683,SUM($J$684:J728))</f>
        <v>11.3.1</v>
      </c>
      <c r="B728" s="222" t="s">
        <v>2020</v>
      </c>
      <c r="C728" s="222"/>
      <c r="D728" s="202" t="s">
        <v>2021</v>
      </c>
      <c r="E728" s="241" t="s">
        <v>1391</v>
      </c>
      <c r="F728" s="111"/>
      <c r="G728" s="230">
        <v>33.81</v>
      </c>
      <c r="H728" s="131">
        <f t="shared" si="61"/>
        <v>0</v>
      </c>
      <c r="I728" s="110"/>
      <c r="J728" s="194" t="str">
        <f t="shared" si="62"/>
        <v>-</v>
      </c>
    </row>
    <row r="729" spans="1:16" s="195" customFormat="1" ht="15.75" hidden="1" customHeight="1">
      <c r="A729" s="296" t="str">
        <f>CONCATENATE($P$683,SUM($J$684:J729))</f>
        <v>11.3.1</v>
      </c>
      <c r="B729" s="317" t="s">
        <v>2022</v>
      </c>
      <c r="C729" s="317"/>
      <c r="D729" s="202" t="s">
        <v>2023</v>
      </c>
      <c r="E729" s="241" t="s">
        <v>1391</v>
      </c>
      <c r="F729" s="111"/>
      <c r="G729" s="310">
        <v>27.16</v>
      </c>
      <c r="H729" s="131">
        <f t="shared" si="61"/>
        <v>0</v>
      </c>
      <c r="I729" s="132"/>
      <c r="J729" s="201" t="str">
        <f t="shared" si="62"/>
        <v>-</v>
      </c>
    </row>
    <row r="730" spans="1:16" s="195" customFormat="1" ht="15.75" hidden="1" customHeight="1">
      <c r="A730" s="193" t="str">
        <f>CONCATENATE($P$683,SUM($J$684:J730))</f>
        <v>11.3.1</v>
      </c>
      <c r="B730" s="222" t="s">
        <v>2024</v>
      </c>
      <c r="C730" s="222"/>
      <c r="D730" s="202" t="s">
        <v>2025</v>
      </c>
      <c r="E730" s="241" t="s">
        <v>1391</v>
      </c>
      <c r="F730" s="111"/>
      <c r="G730" s="230">
        <v>36.69</v>
      </c>
      <c r="H730" s="131">
        <f t="shared" si="61"/>
        <v>0</v>
      </c>
      <c r="I730" s="132"/>
      <c r="J730" s="201" t="str">
        <f t="shared" si="62"/>
        <v>-</v>
      </c>
    </row>
    <row r="731" spans="1:16" s="172" customFormat="1" ht="15.75" customHeight="1">
      <c r="A731" s="296" t="str">
        <f>CONCATENATE($P$683,SUM($J$684:J731))</f>
        <v>11.3.2</v>
      </c>
      <c r="B731" s="222" t="s">
        <v>2026</v>
      </c>
      <c r="C731" s="222" t="s">
        <v>2903</v>
      </c>
      <c r="D731" s="202" t="s">
        <v>2027</v>
      </c>
      <c r="E731" s="241" t="s">
        <v>1391</v>
      </c>
      <c r="F731" s="120">
        <v>3</v>
      </c>
      <c r="G731" s="230">
        <v>9.93</v>
      </c>
      <c r="H731" s="131">
        <f>ROUND(F731*G731,2)</f>
        <v>29.79</v>
      </c>
      <c r="I731" s="135"/>
      <c r="J731" s="211">
        <f t="shared" si="62"/>
        <v>1</v>
      </c>
    </row>
    <row r="732" spans="1:16" s="195" customFormat="1" ht="15.75" hidden="1" customHeight="1">
      <c r="A732" s="193" t="str">
        <f>CONCATENATE($P$683,SUM($J$684:J732))</f>
        <v>11.3.2</v>
      </c>
      <c r="B732" s="222" t="s">
        <v>2028</v>
      </c>
      <c r="C732" s="222"/>
      <c r="D732" s="202" t="s">
        <v>2029</v>
      </c>
      <c r="E732" s="241" t="s">
        <v>1391</v>
      </c>
      <c r="F732" s="111"/>
      <c r="G732" s="230">
        <v>83.76</v>
      </c>
      <c r="H732" s="131">
        <f t="shared" si="61"/>
        <v>0</v>
      </c>
      <c r="I732" s="132"/>
      <c r="J732" s="201" t="str">
        <f t="shared" si="62"/>
        <v>-</v>
      </c>
    </row>
    <row r="733" spans="1:16" s="165" customFormat="1" ht="15.75" customHeight="1">
      <c r="A733" s="318"/>
      <c r="B733" s="319"/>
      <c r="C733" s="452"/>
      <c r="D733" s="304"/>
      <c r="E733" s="305" t="s">
        <v>1263</v>
      </c>
      <c r="F733" s="306"/>
      <c r="G733" s="312"/>
      <c r="H733" s="308" t="str">
        <f>A683</f>
        <v>11.3</v>
      </c>
      <c r="I733" s="337">
        <f>SUM(H684:H732)</f>
        <v>121.83000000000001</v>
      </c>
      <c r="J733" s="207">
        <f>IF(I733&gt;0.01,1,"")</f>
        <v>1</v>
      </c>
    </row>
    <row r="734" spans="1:16" s="165" customFormat="1" ht="15.75" customHeight="1">
      <c r="A734" s="288" t="s">
        <v>2929</v>
      </c>
      <c r="B734" s="289"/>
      <c r="C734" s="456"/>
      <c r="D734" s="290" t="s">
        <v>448</v>
      </c>
      <c r="E734" s="291"/>
      <c r="F734" s="292"/>
      <c r="G734" s="293"/>
      <c r="H734" s="294"/>
      <c r="I734" s="295"/>
      <c r="J734" s="207">
        <f>IF(SUM(F735:F775)&gt;0.001,1,"")</f>
        <v>1</v>
      </c>
      <c r="M734" s="165" t="str">
        <f>CONCATENATE(".",SUM(J624,J667,J683,J734))</f>
        <v>.4</v>
      </c>
      <c r="P734" s="165" t="str">
        <f>CONCATENATE(A734,".")</f>
        <v>11.4.</v>
      </c>
    </row>
    <row r="735" spans="1:16" s="150" customFormat="1" ht="15.75" hidden="1" customHeight="1">
      <c r="A735" s="193" t="str">
        <f>CONCATENATE($P$734,SUM($J735:J$735))</f>
        <v>11.4.0</v>
      </c>
      <c r="B735" s="222" t="s">
        <v>2030</v>
      </c>
      <c r="C735" s="222"/>
      <c r="D735" s="202" t="s">
        <v>460</v>
      </c>
      <c r="E735" s="241" t="s">
        <v>1391</v>
      </c>
      <c r="F735" s="111"/>
      <c r="G735" s="230">
        <v>3.12</v>
      </c>
      <c r="H735" s="131">
        <f>F735*G735</f>
        <v>0</v>
      </c>
      <c r="I735" s="110"/>
      <c r="J735" s="194" t="str">
        <f t="shared" ref="J735:J775" si="63">IF(F735&gt;0.01,1,"-")</f>
        <v>-</v>
      </c>
    </row>
    <row r="736" spans="1:16" s="150" customFormat="1" ht="15.75" hidden="1" customHeight="1">
      <c r="A736" s="193" t="str">
        <f>CONCATENATE($P$734,SUM($J$735:J736))</f>
        <v>11.4.0</v>
      </c>
      <c r="B736" s="222" t="s">
        <v>2031</v>
      </c>
      <c r="C736" s="222"/>
      <c r="D736" s="202" t="s">
        <v>1228</v>
      </c>
      <c r="E736" s="241" t="s">
        <v>1391</v>
      </c>
      <c r="F736" s="111"/>
      <c r="G736" s="230">
        <v>7.16</v>
      </c>
      <c r="H736" s="131">
        <f t="shared" ref="H736:H775" si="64">F736*G736</f>
        <v>0</v>
      </c>
      <c r="I736" s="110"/>
      <c r="J736" s="194" t="str">
        <f t="shared" si="63"/>
        <v>-</v>
      </c>
    </row>
    <row r="737" spans="1:10" s="195" customFormat="1" ht="15.75" hidden="1" customHeight="1">
      <c r="A737" s="193" t="str">
        <f>CONCATENATE($P$734,SUM($J$735:J737))</f>
        <v>11.4.0</v>
      </c>
      <c r="B737" s="222" t="s">
        <v>2032</v>
      </c>
      <c r="C737" s="222"/>
      <c r="D737" s="202" t="s">
        <v>459</v>
      </c>
      <c r="E737" s="241" t="s">
        <v>1397</v>
      </c>
      <c r="F737" s="111"/>
      <c r="G737" s="230">
        <v>45.9</v>
      </c>
      <c r="H737" s="131">
        <f t="shared" si="64"/>
        <v>0</v>
      </c>
      <c r="I737" s="132"/>
      <c r="J737" s="201" t="str">
        <f t="shared" si="63"/>
        <v>-</v>
      </c>
    </row>
    <row r="738" spans="1:10" s="150" customFormat="1" ht="15.75" hidden="1" customHeight="1">
      <c r="A738" s="193" t="str">
        <f>CONCATENATE($P$734,SUM($J$735:J738))</f>
        <v>11.4.0</v>
      </c>
      <c r="B738" s="222" t="s">
        <v>2033</v>
      </c>
      <c r="C738" s="222"/>
      <c r="D738" s="202" t="s">
        <v>1414</v>
      </c>
      <c r="E738" s="241" t="s">
        <v>1391</v>
      </c>
      <c r="F738" s="111"/>
      <c r="G738" s="230">
        <v>5.07</v>
      </c>
      <c r="H738" s="131">
        <f t="shared" si="64"/>
        <v>0</v>
      </c>
      <c r="I738" s="110"/>
      <c r="J738" s="194" t="str">
        <f t="shared" si="63"/>
        <v>-</v>
      </c>
    </row>
    <row r="739" spans="1:10" s="150" customFormat="1" ht="15.75" hidden="1" customHeight="1">
      <c r="A739" s="193" t="str">
        <f>CONCATENATE($P$734,SUM($J$735:J739))</f>
        <v>11.4.0</v>
      </c>
      <c r="B739" s="222" t="s">
        <v>2034</v>
      </c>
      <c r="C739" s="222"/>
      <c r="D739" s="202" t="s">
        <v>1415</v>
      </c>
      <c r="E739" s="241" t="s">
        <v>1391</v>
      </c>
      <c r="F739" s="111"/>
      <c r="G739" s="230">
        <v>5</v>
      </c>
      <c r="H739" s="131">
        <f t="shared" si="64"/>
        <v>0</v>
      </c>
      <c r="I739" s="110"/>
      <c r="J739" s="194" t="str">
        <f t="shared" si="63"/>
        <v>-</v>
      </c>
    </row>
    <row r="740" spans="1:10" s="165" customFormat="1" ht="15.75" hidden="1" customHeight="1">
      <c r="A740" s="193" t="str">
        <f>CONCATENATE($P$734,SUM($J$735:J740))</f>
        <v>11.4.0</v>
      </c>
      <c r="B740" s="222" t="s">
        <v>2035</v>
      </c>
      <c r="C740" s="222"/>
      <c r="D740" s="202" t="s">
        <v>1416</v>
      </c>
      <c r="E740" s="241" t="s">
        <v>1391</v>
      </c>
      <c r="F740" s="120"/>
      <c r="G740" s="230">
        <v>6.8</v>
      </c>
      <c r="H740" s="131">
        <f t="shared" si="64"/>
        <v>0</v>
      </c>
      <c r="I740" s="114"/>
      <c r="J740" s="207" t="str">
        <f t="shared" si="63"/>
        <v>-</v>
      </c>
    </row>
    <row r="741" spans="1:10" s="195" customFormat="1" ht="15.75" customHeight="1">
      <c r="A741" s="296" t="str">
        <f>CONCATENATE($P$734,SUM($J$735:J741))</f>
        <v>11.4.1</v>
      </c>
      <c r="B741" s="222" t="s">
        <v>2036</v>
      </c>
      <c r="C741" s="222" t="s">
        <v>2903</v>
      </c>
      <c r="D741" s="202" t="s">
        <v>1417</v>
      </c>
      <c r="E741" s="241" t="s">
        <v>1391</v>
      </c>
      <c r="F741" s="111">
        <v>300</v>
      </c>
      <c r="G741" s="230">
        <v>6.67</v>
      </c>
      <c r="H741" s="131">
        <f>ROUND(F741*G741,2)</f>
        <v>2001</v>
      </c>
      <c r="I741" s="132"/>
      <c r="J741" s="201">
        <f t="shared" si="63"/>
        <v>1</v>
      </c>
    </row>
    <row r="742" spans="1:10" s="165" customFormat="1" ht="15.75" hidden="1" customHeight="1">
      <c r="A742" s="193" t="str">
        <f>CONCATENATE($P$734,SUM($J$735:J742))</f>
        <v>11.4.1</v>
      </c>
      <c r="B742" s="222" t="s">
        <v>2037</v>
      </c>
      <c r="C742" s="222"/>
      <c r="D742" s="202" t="s">
        <v>1418</v>
      </c>
      <c r="E742" s="241" t="s">
        <v>1391</v>
      </c>
      <c r="F742" s="120"/>
      <c r="G742" s="230">
        <v>8.4</v>
      </c>
      <c r="H742" s="131">
        <f t="shared" si="64"/>
        <v>0</v>
      </c>
      <c r="I742" s="114"/>
      <c r="J742" s="207" t="str">
        <f t="shared" si="63"/>
        <v>-</v>
      </c>
    </row>
    <row r="743" spans="1:10" s="195" customFormat="1" ht="15.75" hidden="1" customHeight="1">
      <c r="A743" s="193" t="str">
        <f>CONCATENATE($P$734,SUM($J$735:J743))</f>
        <v>11.4.1</v>
      </c>
      <c r="B743" s="222" t="s">
        <v>2038</v>
      </c>
      <c r="C743" s="222"/>
      <c r="D743" s="202" t="s">
        <v>1419</v>
      </c>
      <c r="E743" s="241" t="s">
        <v>1391</v>
      </c>
      <c r="F743" s="111"/>
      <c r="G743" s="230">
        <v>7.79</v>
      </c>
      <c r="H743" s="131">
        <f t="shared" si="64"/>
        <v>0</v>
      </c>
      <c r="I743" s="132"/>
      <c r="J743" s="201" t="str">
        <f t="shared" si="63"/>
        <v>-</v>
      </c>
    </row>
    <row r="744" spans="1:10" s="195" customFormat="1" ht="15.75" hidden="1" customHeight="1">
      <c r="A744" s="193" t="str">
        <f>CONCATENATE($P$734,SUM($J$735:J744))</f>
        <v>11.4.1</v>
      </c>
      <c r="B744" s="222" t="s">
        <v>2039</v>
      </c>
      <c r="C744" s="222"/>
      <c r="D744" s="202" t="s">
        <v>1420</v>
      </c>
      <c r="E744" s="241" t="s">
        <v>1391</v>
      </c>
      <c r="F744" s="111"/>
      <c r="G744" s="230">
        <v>10.87</v>
      </c>
      <c r="H744" s="131">
        <f t="shared" si="64"/>
        <v>0</v>
      </c>
      <c r="I744" s="132"/>
      <c r="J744" s="201" t="str">
        <f t="shared" si="63"/>
        <v>-</v>
      </c>
    </row>
    <row r="745" spans="1:10" s="195" customFormat="1" ht="15.75" hidden="1" customHeight="1">
      <c r="A745" s="193" t="str">
        <f>CONCATENATE($P$734,SUM($J$735:J745))</f>
        <v>11.4.1</v>
      </c>
      <c r="B745" s="222" t="s">
        <v>2040</v>
      </c>
      <c r="C745" s="222"/>
      <c r="D745" s="202" t="s">
        <v>1421</v>
      </c>
      <c r="E745" s="241" t="s">
        <v>1391</v>
      </c>
      <c r="F745" s="111"/>
      <c r="G745" s="230">
        <v>10.210000000000001</v>
      </c>
      <c r="H745" s="131">
        <f t="shared" si="64"/>
        <v>0</v>
      </c>
      <c r="I745" s="132"/>
      <c r="J745" s="201" t="str">
        <f t="shared" si="63"/>
        <v>-</v>
      </c>
    </row>
    <row r="746" spans="1:10" s="172" customFormat="1" ht="15.75" customHeight="1">
      <c r="A746" s="296" t="str">
        <f>CONCATENATE($P$734,SUM($J$735:J746))</f>
        <v>11.4.2</v>
      </c>
      <c r="B746" s="317" t="s">
        <v>2041</v>
      </c>
      <c r="C746" s="222" t="s">
        <v>2903</v>
      </c>
      <c r="D746" s="202" t="s">
        <v>1422</v>
      </c>
      <c r="E746" s="241" t="s">
        <v>1391</v>
      </c>
      <c r="F746" s="120">
        <v>300</v>
      </c>
      <c r="G746" s="310">
        <v>15.25</v>
      </c>
      <c r="H746" s="131">
        <f>ROUND(F746*G746,2)</f>
        <v>4575</v>
      </c>
      <c r="I746" s="135"/>
      <c r="J746" s="211">
        <f t="shared" si="63"/>
        <v>1</v>
      </c>
    </row>
    <row r="747" spans="1:10" s="172" customFormat="1" ht="15.75" hidden="1" customHeight="1">
      <c r="A747" s="193" t="str">
        <f>CONCATENATE($P$734,SUM($J$735:J747))</f>
        <v>11.4.2</v>
      </c>
      <c r="B747" s="222" t="s">
        <v>2042</v>
      </c>
      <c r="C747" s="222"/>
      <c r="D747" s="202" t="s">
        <v>1423</v>
      </c>
      <c r="E747" s="241" t="s">
        <v>1391</v>
      </c>
      <c r="F747" s="120"/>
      <c r="G747" s="230">
        <v>14.39</v>
      </c>
      <c r="H747" s="131">
        <f t="shared" si="64"/>
        <v>0</v>
      </c>
      <c r="I747" s="135"/>
      <c r="J747" s="211" t="str">
        <f t="shared" si="63"/>
        <v>-</v>
      </c>
    </row>
    <row r="748" spans="1:10" s="195" customFormat="1" ht="15.75" hidden="1" customHeight="1">
      <c r="A748" s="193" t="str">
        <f>CONCATENATE($P$734,SUM($J$735:J748))</f>
        <v>11.4.2</v>
      </c>
      <c r="B748" s="222" t="s">
        <v>2043</v>
      </c>
      <c r="C748" s="222"/>
      <c r="D748" s="202" t="s">
        <v>1424</v>
      </c>
      <c r="E748" s="241" t="s">
        <v>1391</v>
      </c>
      <c r="F748" s="111"/>
      <c r="G748" s="230">
        <v>29.23</v>
      </c>
      <c r="H748" s="131">
        <f t="shared" si="64"/>
        <v>0</v>
      </c>
      <c r="I748" s="132"/>
      <c r="J748" s="201" t="str">
        <f t="shared" si="63"/>
        <v>-</v>
      </c>
    </row>
    <row r="749" spans="1:10" s="195" customFormat="1" ht="15.75" hidden="1" customHeight="1">
      <c r="A749" s="193" t="str">
        <f>CONCATENATE($P$734,SUM($J$735:J749))</f>
        <v>11.4.2</v>
      </c>
      <c r="B749" s="222" t="s">
        <v>2044</v>
      </c>
      <c r="C749" s="222"/>
      <c r="D749" s="202" t="s">
        <v>1425</v>
      </c>
      <c r="E749" s="241" t="s">
        <v>1391</v>
      </c>
      <c r="F749" s="111"/>
      <c r="G749" s="230">
        <v>27.8</v>
      </c>
      <c r="H749" s="131">
        <f t="shared" si="64"/>
        <v>0</v>
      </c>
      <c r="I749" s="132"/>
      <c r="J749" s="201" t="str">
        <f t="shared" si="63"/>
        <v>-</v>
      </c>
    </row>
    <row r="750" spans="1:10" s="195" customFormat="1" ht="15.75" hidden="1" customHeight="1">
      <c r="A750" s="193" t="str">
        <f>CONCATENATE($P$734,SUM($J$735:J750))</f>
        <v>11.4.2</v>
      </c>
      <c r="B750" s="222" t="s">
        <v>2045</v>
      </c>
      <c r="C750" s="222"/>
      <c r="D750" s="202" t="s">
        <v>1426</v>
      </c>
      <c r="E750" s="241" t="s">
        <v>1391</v>
      </c>
      <c r="F750" s="111"/>
      <c r="G750" s="230">
        <v>42.95</v>
      </c>
      <c r="H750" s="131">
        <f t="shared" si="64"/>
        <v>0</v>
      </c>
      <c r="I750" s="132"/>
      <c r="J750" s="201" t="str">
        <f t="shared" si="63"/>
        <v>-</v>
      </c>
    </row>
    <row r="751" spans="1:10" s="195" customFormat="1" ht="15.75" hidden="1" customHeight="1">
      <c r="A751" s="193" t="str">
        <f>CONCATENATE($P$734,SUM($J$735:J751))</f>
        <v>11.4.2</v>
      </c>
      <c r="B751" s="222" t="s">
        <v>2046</v>
      </c>
      <c r="C751" s="222"/>
      <c r="D751" s="202" t="s">
        <v>1427</v>
      </c>
      <c r="E751" s="241" t="s">
        <v>1391</v>
      </c>
      <c r="F751" s="111"/>
      <c r="G751" s="230">
        <v>41.94</v>
      </c>
      <c r="H751" s="131">
        <f t="shared" si="64"/>
        <v>0</v>
      </c>
      <c r="I751" s="132"/>
      <c r="J751" s="201" t="str">
        <f t="shared" si="63"/>
        <v>-</v>
      </c>
    </row>
    <row r="752" spans="1:10" s="195" customFormat="1" ht="15.75" hidden="1" customHeight="1">
      <c r="A752" s="193" t="str">
        <f>CONCATENATE($P$734,SUM($J$735:J752))</f>
        <v>11.4.2</v>
      </c>
      <c r="B752" s="222" t="s">
        <v>2047</v>
      </c>
      <c r="C752" s="222"/>
      <c r="D752" s="202" t="s">
        <v>1428</v>
      </c>
      <c r="E752" s="241" t="s">
        <v>1391</v>
      </c>
      <c r="F752" s="111"/>
      <c r="G752" s="230">
        <v>49.12</v>
      </c>
      <c r="H752" s="131">
        <f t="shared" si="64"/>
        <v>0</v>
      </c>
      <c r="I752" s="132"/>
      <c r="J752" s="201" t="str">
        <f t="shared" si="63"/>
        <v>-</v>
      </c>
    </row>
    <row r="753" spans="1:10" s="150" customFormat="1" ht="15.75" hidden="1" customHeight="1">
      <c r="A753" s="193" t="str">
        <f>CONCATENATE($P$734,SUM($J$735:J753))</f>
        <v>11.4.2</v>
      </c>
      <c r="B753" s="222" t="s">
        <v>2048</v>
      </c>
      <c r="C753" s="222"/>
      <c r="D753" s="202" t="s">
        <v>1429</v>
      </c>
      <c r="E753" s="241" t="s">
        <v>1391</v>
      </c>
      <c r="F753" s="111"/>
      <c r="G753" s="230">
        <v>46.99</v>
      </c>
      <c r="H753" s="131">
        <f t="shared" si="64"/>
        <v>0</v>
      </c>
      <c r="I753" s="110"/>
      <c r="J753" s="194" t="str">
        <f t="shared" si="63"/>
        <v>-</v>
      </c>
    </row>
    <row r="754" spans="1:10" s="150" customFormat="1" ht="15.75" hidden="1" customHeight="1">
      <c r="A754" s="193" t="str">
        <f>CONCATENATE($P$734,SUM($J$735:J754))</f>
        <v>11.4.2</v>
      </c>
      <c r="B754" s="222" t="s">
        <v>2049</v>
      </c>
      <c r="C754" s="222"/>
      <c r="D754" s="202" t="s">
        <v>1430</v>
      </c>
      <c r="E754" s="241" t="s">
        <v>1391</v>
      </c>
      <c r="F754" s="111"/>
      <c r="G754" s="230">
        <v>56.24</v>
      </c>
      <c r="H754" s="131">
        <f t="shared" si="64"/>
        <v>0</v>
      </c>
      <c r="I754" s="110"/>
      <c r="J754" s="194" t="str">
        <f t="shared" si="63"/>
        <v>-</v>
      </c>
    </row>
    <row r="755" spans="1:10" s="195" customFormat="1" ht="15.75" hidden="1" customHeight="1">
      <c r="A755" s="193" t="str">
        <f>CONCATENATE($P$734,SUM($J$735:J755))</f>
        <v>11.4.2</v>
      </c>
      <c r="B755" s="222" t="s">
        <v>2050</v>
      </c>
      <c r="C755" s="222"/>
      <c r="D755" s="202" t="s">
        <v>1431</v>
      </c>
      <c r="E755" s="241" t="s">
        <v>1391</v>
      </c>
      <c r="F755" s="111"/>
      <c r="G755" s="230">
        <v>51.72</v>
      </c>
      <c r="H755" s="131">
        <f t="shared" si="64"/>
        <v>0</v>
      </c>
      <c r="I755" s="132"/>
      <c r="J755" s="201" t="str">
        <f t="shared" si="63"/>
        <v>-</v>
      </c>
    </row>
    <row r="756" spans="1:10" s="195" customFormat="1" ht="15.75" hidden="1" customHeight="1">
      <c r="A756" s="193" t="str">
        <f>CONCATENATE($P$734,SUM($J$735:J756))</f>
        <v>11.4.2</v>
      </c>
      <c r="B756" s="222" t="s">
        <v>2051</v>
      </c>
      <c r="C756" s="222"/>
      <c r="D756" s="202" t="s">
        <v>1432</v>
      </c>
      <c r="E756" s="241" t="s">
        <v>1391</v>
      </c>
      <c r="F756" s="111"/>
      <c r="G756" s="230">
        <v>69.819999999999993</v>
      </c>
      <c r="H756" s="131">
        <f t="shared" si="64"/>
        <v>0</v>
      </c>
      <c r="I756" s="132"/>
      <c r="J756" s="201" t="str">
        <f t="shared" si="63"/>
        <v>-</v>
      </c>
    </row>
    <row r="757" spans="1:10" s="150" customFormat="1" ht="15.75" hidden="1" customHeight="1">
      <c r="A757" s="193" t="str">
        <f>CONCATENATE($P$734,SUM($J$735:J757))</f>
        <v>11.4.2</v>
      </c>
      <c r="B757" s="222" t="s">
        <v>2052</v>
      </c>
      <c r="C757" s="222"/>
      <c r="D757" s="202" t="s">
        <v>1433</v>
      </c>
      <c r="E757" s="241" t="s">
        <v>1391</v>
      </c>
      <c r="F757" s="111"/>
      <c r="G757" s="230">
        <v>67.27</v>
      </c>
      <c r="H757" s="131">
        <f t="shared" si="64"/>
        <v>0</v>
      </c>
      <c r="I757" s="110"/>
      <c r="J757" s="194" t="str">
        <f t="shared" si="63"/>
        <v>-</v>
      </c>
    </row>
    <row r="758" spans="1:10" s="150" customFormat="1" ht="15.75" hidden="1" customHeight="1">
      <c r="A758" s="193" t="str">
        <f>CONCATENATE($P$734,SUM($J$735:J758))</f>
        <v>11.4.2</v>
      </c>
      <c r="B758" s="222" t="s">
        <v>2053</v>
      </c>
      <c r="C758" s="222"/>
      <c r="D758" s="202" t="s">
        <v>449</v>
      </c>
      <c r="E758" s="241" t="s">
        <v>1391</v>
      </c>
      <c r="F758" s="111"/>
      <c r="G758" s="230">
        <v>93.78</v>
      </c>
      <c r="H758" s="131">
        <f t="shared" si="64"/>
        <v>0</v>
      </c>
      <c r="I758" s="110"/>
      <c r="J758" s="194" t="str">
        <f t="shared" si="63"/>
        <v>-</v>
      </c>
    </row>
    <row r="759" spans="1:10" s="150" customFormat="1" ht="15.75" hidden="1" customHeight="1">
      <c r="A759" s="193" t="str">
        <f>CONCATENATE($P$734,SUM($J$735:J759))</f>
        <v>11.4.2</v>
      </c>
      <c r="B759" s="222" t="s">
        <v>2054</v>
      </c>
      <c r="C759" s="222"/>
      <c r="D759" s="202" t="s">
        <v>1434</v>
      </c>
      <c r="E759" s="241" t="s">
        <v>1391</v>
      </c>
      <c r="F759" s="111"/>
      <c r="G759" s="230">
        <v>81.66</v>
      </c>
      <c r="H759" s="131">
        <f t="shared" si="64"/>
        <v>0</v>
      </c>
      <c r="I759" s="110"/>
      <c r="J759" s="194" t="str">
        <f t="shared" si="63"/>
        <v>-</v>
      </c>
    </row>
    <row r="760" spans="1:10" s="150" customFormat="1" ht="15.75" hidden="1" customHeight="1">
      <c r="A760" s="193" t="str">
        <f>CONCATENATE($P$734,SUM($J$735:J760))</f>
        <v>11.4.2</v>
      </c>
      <c r="B760" s="222" t="s">
        <v>2055</v>
      </c>
      <c r="C760" s="222"/>
      <c r="D760" s="202" t="s">
        <v>450</v>
      </c>
      <c r="E760" s="241" t="s">
        <v>1391</v>
      </c>
      <c r="F760" s="111"/>
      <c r="G760" s="230">
        <v>114.35</v>
      </c>
      <c r="H760" s="131">
        <f t="shared" si="64"/>
        <v>0</v>
      </c>
      <c r="I760" s="110"/>
      <c r="J760" s="194" t="str">
        <f t="shared" si="63"/>
        <v>-</v>
      </c>
    </row>
    <row r="761" spans="1:10" s="150" customFormat="1" ht="15.75" hidden="1" customHeight="1">
      <c r="A761" s="193" t="str">
        <f>CONCATENATE($P$734,SUM($J$735:J761))</f>
        <v>11.4.2</v>
      </c>
      <c r="B761" s="222" t="s">
        <v>2056</v>
      </c>
      <c r="C761" s="222"/>
      <c r="D761" s="202" t="s">
        <v>451</v>
      </c>
      <c r="E761" s="241" t="s">
        <v>1391</v>
      </c>
      <c r="F761" s="111"/>
      <c r="G761" s="230">
        <v>152.03</v>
      </c>
      <c r="H761" s="131">
        <f t="shared" si="64"/>
        <v>0</v>
      </c>
      <c r="I761" s="110"/>
      <c r="J761" s="194" t="str">
        <f t="shared" si="63"/>
        <v>-</v>
      </c>
    </row>
    <row r="762" spans="1:10" s="150" customFormat="1" ht="15.75" hidden="1" customHeight="1">
      <c r="A762" s="193" t="str">
        <f>CONCATENATE($P$734,SUM($J$735:J762))</f>
        <v>11.4.2</v>
      </c>
      <c r="B762" s="222" t="s">
        <v>2057</v>
      </c>
      <c r="C762" s="222"/>
      <c r="D762" s="202" t="s">
        <v>452</v>
      </c>
      <c r="E762" s="241" t="s">
        <v>1391</v>
      </c>
      <c r="F762" s="111"/>
      <c r="G762" s="230">
        <v>191.61</v>
      </c>
      <c r="H762" s="131">
        <f t="shared" si="64"/>
        <v>0</v>
      </c>
      <c r="I762" s="110"/>
      <c r="J762" s="194" t="str">
        <f t="shared" si="63"/>
        <v>-</v>
      </c>
    </row>
    <row r="763" spans="1:10" s="150" customFormat="1" ht="15.75" hidden="1" customHeight="1">
      <c r="A763" s="193" t="str">
        <f>CONCATENATE($P$734,SUM($J$735:J763))</f>
        <v>11.4.2</v>
      </c>
      <c r="B763" s="222" t="s">
        <v>2058</v>
      </c>
      <c r="C763" s="222"/>
      <c r="D763" s="202" t="s">
        <v>1435</v>
      </c>
      <c r="E763" s="241" t="s">
        <v>1391</v>
      </c>
      <c r="F763" s="111"/>
      <c r="G763" s="230">
        <v>237.1</v>
      </c>
      <c r="H763" s="131">
        <f t="shared" si="64"/>
        <v>0</v>
      </c>
      <c r="I763" s="110"/>
      <c r="J763" s="194" t="str">
        <f t="shared" si="63"/>
        <v>-</v>
      </c>
    </row>
    <row r="764" spans="1:10" s="195" customFormat="1" ht="15.75" hidden="1" customHeight="1">
      <c r="A764" s="193" t="str">
        <f>CONCATENATE($P$734,SUM($J$735:J764))</f>
        <v>11.4.2</v>
      </c>
      <c r="B764" s="222" t="s">
        <v>2059</v>
      </c>
      <c r="C764" s="222"/>
      <c r="D764" s="202" t="s">
        <v>461</v>
      </c>
      <c r="E764" s="241" t="s">
        <v>1391</v>
      </c>
      <c r="F764" s="111"/>
      <c r="G764" s="230">
        <v>18.48</v>
      </c>
      <c r="H764" s="131">
        <f t="shared" si="64"/>
        <v>0</v>
      </c>
      <c r="I764" s="132"/>
      <c r="J764" s="201" t="str">
        <f t="shared" si="63"/>
        <v>-</v>
      </c>
    </row>
    <row r="765" spans="1:10" s="195" customFormat="1" ht="15.75" hidden="1" customHeight="1">
      <c r="A765" s="193" t="str">
        <f>CONCATENATE($P$734,SUM($J$735:J765))</f>
        <v>11.4.2</v>
      </c>
      <c r="B765" s="222" t="s">
        <v>2060</v>
      </c>
      <c r="C765" s="222"/>
      <c r="D765" s="202" t="s">
        <v>462</v>
      </c>
      <c r="E765" s="241" t="s">
        <v>1391</v>
      </c>
      <c r="F765" s="111"/>
      <c r="G765" s="230">
        <v>26.48</v>
      </c>
      <c r="H765" s="131">
        <f t="shared" si="64"/>
        <v>0</v>
      </c>
      <c r="I765" s="132"/>
      <c r="J765" s="201" t="str">
        <f t="shared" si="63"/>
        <v>-</v>
      </c>
    </row>
    <row r="766" spans="1:10" s="150" customFormat="1" ht="15.75" hidden="1" customHeight="1">
      <c r="A766" s="193" t="str">
        <f>CONCATENATE($P$734,SUM($J$735:J766))</f>
        <v>11.4.2</v>
      </c>
      <c r="B766" s="222" t="s">
        <v>2061</v>
      </c>
      <c r="C766" s="222"/>
      <c r="D766" s="202" t="s">
        <v>463</v>
      </c>
      <c r="E766" s="241" t="s">
        <v>1391</v>
      </c>
      <c r="F766" s="111"/>
      <c r="G766" s="230">
        <v>35.81</v>
      </c>
      <c r="H766" s="131">
        <f t="shared" si="64"/>
        <v>0</v>
      </c>
      <c r="I766" s="110"/>
      <c r="J766" s="194" t="str">
        <f t="shared" si="63"/>
        <v>-</v>
      </c>
    </row>
    <row r="767" spans="1:10" s="195" customFormat="1" ht="15.75" customHeight="1">
      <c r="A767" s="296" t="str">
        <f>CONCATENATE($P$734,SUM($J$735:J767))</f>
        <v>11.4.3</v>
      </c>
      <c r="B767" s="222" t="s">
        <v>2062</v>
      </c>
      <c r="C767" s="222" t="s">
        <v>2903</v>
      </c>
      <c r="D767" s="202" t="s">
        <v>464</v>
      </c>
      <c r="E767" s="241" t="s">
        <v>1391</v>
      </c>
      <c r="F767" s="111">
        <v>10</v>
      </c>
      <c r="G767" s="230">
        <v>55.82</v>
      </c>
      <c r="H767" s="131">
        <f>ROUND(F767*G767,2)</f>
        <v>558.20000000000005</v>
      </c>
      <c r="I767" s="132"/>
      <c r="J767" s="201">
        <f t="shared" si="63"/>
        <v>1</v>
      </c>
    </row>
    <row r="768" spans="1:10" s="150" customFormat="1" ht="15.75" hidden="1" customHeight="1">
      <c r="A768" s="193" t="str">
        <f>CONCATENATE($P$734,SUM($J$735:J768))</f>
        <v>11.4.3</v>
      </c>
      <c r="B768" s="222" t="s">
        <v>2063</v>
      </c>
      <c r="C768" s="222"/>
      <c r="D768" s="202" t="s">
        <v>465</v>
      </c>
      <c r="E768" s="241" t="s">
        <v>1391</v>
      </c>
      <c r="F768" s="111"/>
      <c r="G768" s="230">
        <v>58.7</v>
      </c>
      <c r="H768" s="131">
        <f t="shared" si="64"/>
        <v>0</v>
      </c>
      <c r="I768" s="110"/>
      <c r="J768" s="194" t="str">
        <f t="shared" si="63"/>
        <v>-</v>
      </c>
    </row>
    <row r="769" spans="1:16" s="150" customFormat="1" ht="15.75" hidden="1" customHeight="1">
      <c r="A769" s="193" t="str">
        <f>CONCATENATE($P$734,SUM($J$735:J769))</f>
        <v>11.4.3</v>
      </c>
      <c r="B769" s="222" t="s">
        <v>2064</v>
      </c>
      <c r="C769" s="222"/>
      <c r="D769" s="202" t="s">
        <v>466</v>
      </c>
      <c r="E769" s="241" t="s">
        <v>1391</v>
      </c>
      <c r="F769" s="111"/>
      <c r="G769" s="230">
        <v>87.64</v>
      </c>
      <c r="H769" s="131">
        <f t="shared" si="64"/>
        <v>0</v>
      </c>
      <c r="I769" s="110"/>
      <c r="J769" s="194" t="str">
        <f t="shared" si="63"/>
        <v>-</v>
      </c>
    </row>
    <row r="770" spans="1:16" s="150" customFormat="1" ht="15.75" hidden="1" customHeight="1">
      <c r="A770" s="193" t="str">
        <f>CONCATENATE($P$734,SUM($J$735:J770))</f>
        <v>11.4.3</v>
      </c>
      <c r="B770" s="222" t="s">
        <v>2065</v>
      </c>
      <c r="C770" s="222"/>
      <c r="D770" s="202" t="s">
        <v>453</v>
      </c>
      <c r="E770" s="241" t="s">
        <v>1391</v>
      </c>
      <c r="F770" s="111"/>
      <c r="G770" s="230">
        <v>9.81</v>
      </c>
      <c r="H770" s="131">
        <f t="shared" si="64"/>
        <v>0</v>
      </c>
      <c r="I770" s="110"/>
      <c r="J770" s="194" t="str">
        <f t="shared" si="63"/>
        <v>-</v>
      </c>
    </row>
    <row r="771" spans="1:16" s="150" customFormat="1" ht="15.75" hidden="1" customHeight="1">
      <c r="A771" s="193" t="str">
        <f>CONCATENATE($P$734,SUM($J$735:J771))</f>
        <v>11.4.3</v>
      </c>
      <c r="B771" s="222" t="s">
        <v>2066</v>
      </c>
      <c r="C771" s="222"/>
      <c r="D771" s="202" t="s">
        <v>454</v>
      </c>
      <c r="E771" s="241" t="s">
        <v>1391</v>
      </c>
      <c r="F771" s="111"/>
      <c r="G771" s="230">
        <v>11.73</v>
      </c>
      <c r="H771" s="131">
        <f t="shared" si="64"/>
        <v>0</v>
      </c>
      <c r="I771" s="110"/>
      <c r="J771" s="194" t="str">
        <f t="shared" si="63"/>
        <v>-</v>
      </c>
    </row>
    <row r="772" spans="1:16" s="150" customFormat="1" ht="15.75" hidden="1" customHeight="1">
      <c r="A772" s="193" t="str">
        <f>CONCATENATE($P$734,SUM($J$735:J772))</f>
        <v>11.4.3</v>
      </c>
      <c r="B772" s="222" t="s">
        <v>2067</v>
      </c>
      <c r="C772" s="222"/>
      <c r="D772" s="202" t="s">
        <v>455</v>
      </c>
      <c r="E772" s="241" t="s">
        <v>1391</v>
      </c>
      <c r="F772" s="111"/>
      <c r="G772" s="230">
        <v>16</v>
      </c>
      <c r="H772" s="131">
        <f t="shared" si="64"/>
        <v>0</v>
      </c>
      <c r="I772" s="110"/>
      <c r="J772" s="194" t="str">
        <f t="shared" si="63"/>
        <v>-</v>
      </c>
    </row>
    <row r="773" spans="1:16" s="150" customFormat="1" ht="15.75" hidden="1" customHeight="1">
      <c r="A773" s="193" t="str">
        <f>CONCATENATE($P$734,SUM($J$735:J773))</f>
        <v>11.4.3</v>
      </c>
      <c r="B773" s="222" t="s">
        <v>2068</v>
      </c>
      <c r="C773" s="222"/>
      <c r="D773" s="202" t="s">
        <v>456</v>
      </c>
      <c r="E773" s="241" t="s">
        <v>1391</v>
      </c>
      <c r="F773" s="111"/>
      <c r="G773" s="230">
        <v>22.61</v>
      </c>
      <c r="H773" s="131">
        <f t="shared" si="64"/>
        <v>0</v>
      </c>
      <c r="I773" s="110"/>
      <c r="J773" s="194" t="str">
        <f t="shared" si="63"/>
        <v>-</v>
      </c>
    </row>
    <row r="774" spans="1:16" s="195" customFormat="1" ht="15.75" hidden="1" customHeight="1">
      <c r="A774" s="193" t="str">
        <f>CONCATENATE($P$734,SUM($J$735:J774))</f>
        <v>11.4.3</v>
      </c>
      <c r="B774" s="222" t="s">
        <v>2069</v>
      </c>
      <c r="C774" s="222"/>
      <c r="D774" s="202" t="s">
        <v>457</v>
      </c>
      <c r="E774" s="241" t="s">
        <v>1391</v>
      </c>
      <c r="F774" s="111"/>
      <c r="G774" s="230">
        <v>31.25</v>
      </c>
      <c r="H774" s="131">
        <f t="shared" si="64"/>
        <v>0</v>
      </c>
      <c r="I774" s="132"/>
      <c r="J774" s="201" t="str">
        <f t="shared" si="63"/>
        <v>-</v>
      </c>
    </row>
    <row r="775" spans="1:16" s="150" customFormat="1" ht="15.75" hidden="1" customHeight="1">
      <c r="A775" s="193" t="str">
        <f>CONCATENATE($P$734,SUM($J$735:J775))</f>
        <v>11.4.3</v>
      </c>
      <c r="B775" s="222" t="s">
        <v>2070</v>
      </c>
      <c r="C775" s="222"/>
      <c r="D775" s="202" t="s">
        <v>458</v>
      </c>
      <c r="E775" s="241" t="s">
        <v>1391</v>
      </c>
      <c r="F775" s="111"/>
      <c r="G775" s="230">
        <v>53.08</v>
      </c>
      <c r="H775" s="131">
        <f t="shared" si="64"/>
        <v>0</v>
      </c>
      <c r="I775" s="110"/>
      <c r="J775" s="194" t="str">
        <f t="shared" si="63"/>
        <v>-</v>
      </c>
    </row>
    <row r="776" spans="1:16" s="165" customFormat="1" ht="15.75" customHeight="1">
      <c r="A776" s="318"/>
      <c r="B776" s="319"/>
      <c r="C776" s="452"/>
      <c r="D776" s="304"/>
      <c r="E776" s="305" t="s">
        <v>1263</v>
      </c>
      <c r="F776" s="306"/>
      <c r="G776" s="312"/>
      <c r="H776" s="308" t="str">
        <f>A734</f>
        <v>11.4</v>
      </c>
      <c r="I776" s="337">
        <f>SUM(H735:H775)</f>
        <v>7134.2</v>
      </c>
      <c r="J776" s="207">
        <f>IF(I776&gt;0.01,1,"")</f>
        <v>1</v>
      </c>
    </row>
    <row r="777" spans="1:16" s="165" customFormat="1" ht="15.75" hidden="1" customHeight="1">
      <c r="A777" s="288" t="s">
        <v>1306</v>
      </c>
      <c r="B777" s="289"/>
      <c r="C777" s="456"/>
      <c r="D777" s="290" t="s">
        <v>467</v>
      </c>
      <c r="E777" s="291"/>
      <c r="F777" s="292"/>
      <c r="G777" s="293"/>
      <c r="H777" s="294"/>
      <c r="I777" s="295"/>
      <c r="J777" s="207" t="str">
        <f>IF(SUM(F778:F812)&gt;0.001,1,"")</f>
        <v/>
      </c>
      <c r="M777" s="165" t="str">
        <f>CONCATENATE(".",SUM(J624,J667,J683,J734,J777))</f>
        <v>.4</v>
      </c>
      <c r="P777" s="165" t="str">
        <f>CONCATENATE(A777,".")</f>
        <v>17.5.</v>
      </c>
    </row>
    <row r="778" spans="1:16" s="150" customFormat="1" ht="15.75" hidden="1" customHeight="1">
      <c r="A778" s="193" t="str">
        <f>CONCATENATE($P$777,SUM($J778:J$778))</f>
        <v>17.5.0</v>
      </c>
      <c r="B778" s="222" t="s">
        <v>2071</v>
      </c>
      <c r="C778" s="222"/>
      <c r="D778" s="202" t="s">
        <v>495</v>
      </c>
      <c r="E778" s="241" t="s">
        <v>3</v>
      </c>
      <c r="F778" s="111"/>
      <c r="G778" s="230">
        <v>37.64</v>
      </c>
      <c r="H778" s="131">
        <f>F778*G778</f>
        <v>0</v>
      </c>
      <c r="I778" s="110"/>
      <c r="J778" s="194" t="str">
        <f t="shared" ref="J778:J812" si="65">IF(F778&gt;0.01,1,"-")</f>
        <v>-</v>
      </c>
    </row>
    <row r="779" spans="1:16" s="150" customFormat="1" ht="15.75" hidden="1" customHeight="1">
      <c r="A779" s="193" t="str">
        <f>CONCATENATE($P$777,SUM($J$778:J779))</f>
        <v>17.5.0</v>
      </c>
      <c r="B779" s="222" t="s">
        <v>2072</v>
      </c>
      <c r="C779" s="222"/>
      <c r="D779" s="202" t="s">
        <v>497</v>
      </c>
      <c r="E779" s="241" t="s">
        <v>3</v>
      </c>
      <c r="F779" s="111"/>
      <c r="G779" s="230">
        <v>43.59</v>
      </c>
      <c r="H779" s="131">
        <f t="shared" ref="H779:H812" si="66">F779*G779</f>
        <v>0</v>
      </c>
      <c r="I779" s="110"/>
      <c r="J779" s="194" t="str">
        <f t="shared" si="65"/>
        <v>-</v>
      </c>
    </row>
    <row r="780" spans="1:16" s="150" customFormat="1" ht="15.75" hidden="1" customHeight="1">
      <c r="A780" s="193" t="str">
        <f>CONCATENATE($P$777,SUM($J$778:J780))</f>
        <v>17.5.0</v>
      </c>
      <c r="B780" s="222" t="s">
        <v>2073</v>
      </c>
      <c r="C780" s="222"/>
      <c r="D780" s="202" t="s">
        <v>491</v>
      </c>
      <c r="E780" s="241" t="s">
        <v>3</v>
      </c>
      <c r="F780" s="111"/>
      <c r="G780" s="230">
        <v>38.96</v>
      </c>
      <c r="H780" s="131">
        <f t="shared" si="66"/>
        <v>0</v>
      </c>
      <c r="I780" s="110"/>
      <c r="J780" s="194" t="str">
        <f t="shared" si="65"/>
        <v>-</v>
      </c>
    </row>
    <row r="781" spans="1:16" s="195" customFormat="1" ht="15.75" hidden="1" customHeight="1">
      <c r="A781" s="193" t="str">
        <f>CONCATENATE($P$777,SUM($J$778:J781))</f>
        <v>17.5.0</v>
      </c>
      <c r="B781" s="222" t="s">
        <v>2074</v>
      </c>
      <c r="C781" s="222"/>
      <c r="D781" s="202" t="s">
        <v>473</v>
      </c>
      <c r="E781" s="241" t="s">
        <v>3</v>
      </c>
      <c r="F781" s="111"/>
      <c r="G781" s="230">
        <v>18.010000000000002</v>
      </c>
      <c r="H781" s="131">
        <f t="shared" si="66"/>
        <v>0</v>
      </c>
      <c r="I781" s="132"/>
      <c r="J781" s="201" t="str">
        <f t="shared" si="65"/>
        <v>-</v>
      </c>
    </row>
    <row r="782" spans="1:16" s="172" customFormat="1" ht="15.75" hidden="1" customHeight="1">
      <c r="A782" s="296" t="str">
        <f>CONCATENATE($P$777,SUM($J$778:J782))</f>
        <v>17.5.0</v>
      </c>
      <c r="B782" s="317" t="s">
        <v>2075</v>
      </c>
      <c r="C782" s="317"/>
      <c r="D782" s="202" t="s">
        <v>472</v>
      </c>
      <c r="E782" s="241" t="s">
        <v>3</v>
      </c>
      <c r="F782" s="120"/>
      <c r="G782" s="310">
        <v>13.31</v>
      </c>
      <c r="H782" s="131">
        <f t="shared" si="66"/>
        <v>0</v>
      </c>
      <c r="I782" s="135"/>
      <c r="J782" s="211" t="str">
        <f t="shared" si="65"/>
        <v>-</v>
      </c>
    </row>
    <row r="783" spans="1:16" s="150" customFormat="1" ht="15.75" hidden="1" customHeight="1">
      <c r="A783" s="193" t="str">
        <f>CONCATENATE($P$777,SUM($J$778:J783))</f>
        <v>17.5.0</v>
      </c>
      <c r="B783" s="222" t="s">
        <v>2076</v>
      </c>
      <c r="C783" s="222"/>
      <c r="D783" s="202" t="s">
        <v>1149</v>
      </c>
      <c r="E783" s="241" t="s">
        <v>3</v>
      </c>
      <c r="F783" s="111"/>
      <c r="G783" s="230">
        <v>24.63</v>
      </c>
      <c r="H783" s="131">
        <f t="shared" si="66"/>
        <v>0</v>
      </c>
      <c r="I783" s="110"/>
      <c r="J783" s="194" t="str">
        <f t="shared" si="65"/>
        <v>-</v>
      </c>
    </row>
    <row r="784" spans="1:16" s="150" customFormat="1" ht="15.75" hidden="1" customHeight="1">
      <c r="A784" s="193" t="str">
        <f>CONCATENATE($P$777,SUM($J$778:J784))</f>
        <v>17.5.0</v>
      </c>
      <c r="B784" s="222" t="s">
        <v>2077</v>
      </c>
      <c r="C784" s="222"/>
      <c r="D784" s="202" t="s">
        <v>500</v>
      </c>
      <c r="E784" s="241" t="s">
        <v>3</v>
      </c>
      <c r="F784" s="111"/>
      <c r="G784" s="230">
        <v>38.17</v>
      </c>
      <c r="H784" s="131">
        <f t="shared" si="66"/>
        <v>0</v>
      </c>
      <c r="I784" s="110"/>
      <c r="J784" s="194" t="str">
        <f t="shared" si="65"/>
        <v>-</v>
      </c>
    </row>
    <row r="785" spans="1:10" s="150" customFormat="1" ht="15.75" hidden="1" customHeight="1">
      <c r="A785" s="193" t="str">
        <f>CONCATENATE($P$777,SUM($J$778:J785))</f>
        <v>17.5.0</v>
      </c>
      <c r="B785" s="222" t="s">
        <v>2078</v>
      </c>
      <c r="C785" s="222"/>
      <c r="D785" s="202" t="s">
        <v>476</v>
      </c>
      <c r="E785" s="241" t="s">
        <v>3</v>
      </c>
      <c r="F785" s="111"/>
      <c r="G785" s="230">
        <v>39.36</v>
      </c>
      <c r="H785" s="131">
        <f t="shared" si="66"/>
        <v>0</v>
      </c>
      <c r="I785" s="110"/>
      <c r="J785" s="194" t="str">
        <f t="shared" si="65"/>
        <v>-</v>
      </c>
    </row>
    <row r="786" spans="1:10" s="165" customFormat="1" ht="15.75" hidden="1" customHeight="1">
      <c r="A786" s="193" t="str">
        <f>CONCATENATE($P$777,SUM($J$778:J786))</f>
        <v>17.5.0</v>
      </c>
      <c r="B786" s="222" t="s">
        <v>2079</v>
      </c>
      <c r="C786" s="222"/>
      <c r="D786" s="202" t="s">
        <v>474</v>
      </c>
      <c r="E786" s="241" t="s">
        <v>3</v>
      </c>
      <c r="F786" s="120"/>
      <c r="G786" s="230">
        <v>26.62</v>
      </c>
      <c r="H786" s="131">
        <f t="shared" si="66"/>
        <v>0</v>
      </c>
      <c r="I786" s="114"/>
      <c r="J786" s="207" t="str">
        <f t="shared" si="65"/>
        <v>-</v>
      </c>
    </row>
    <row r="787" spans="1:10" s="150" customFormat="1" ht="15.75" hidden="1" customHeight="1">
      <c r="A787" s="193" t="str">
        <f>CONCATENATE($P$777,SUM($J$778:J787))</f>
        <v>17.5.0</v>
      </c>
      <c r="B787" s="222" t="s">
        <v>2080</v>
      </c>
      <c r="C787" s="222"/>
      <c r="D787" s="202" t="s">
        <v>475</v>
      </c>
      <c r="E787" s="241" t="s">
        <v>3</v>
      </c>
      <c r="F787" s="111"/>
      <c r="G787" s="230">
        <v>34.61</v>
      </c>
      <c r="H787" s="131">
        <f t="shared" si="66"/>
        <v>0</v>
      </c>
      <c r="I787" s="110"/>
      <c r="J787" s="194" t="str">
        <f t="shared" si="65"/>
        <v>-</v>
      </c>
    </row>
    <row r="788" spans="1:10" s="195" customFormat="1" ht="15.75" hidden="1" customHeight="1">
      <c r="A788" s="193" t="str">
        <f>CONCATENATE($P$777,SUM($J$778:J788))</f>
        <v>17.5.0</v>
      </c>
      <c r="B788" s="222" t="s">
        <v>2081</v>
      </c>
      <c r="C788" s="222"/>
      <c r="D788" s="202" t="s">
        <v>499</v>
      </c>
      <c r="E788" s="241" t="s">
        <v>3</v>
      </c>
      <c r="F788" s="111"/>
      <c r="G788" s="230">
        <v>42.26</v>
      </c>
      <c r="H788" s="131">
        <f t="shared" si="66"/>
        <v>0</v>
      </c>
      <c r="I788" s="132"/>
      <c r="J788" s="201" t="str">
        <f t="shared" si="65"/>
        <v>-</v>
      </c>
    </row>
    <row r="789" spans="1:10" s="150" customFormat="1" ht="15.75" hidden="1" customHeight="1">
      <c r="A789" s="193" t="str">
        <f>CONCATENATE($P$777,SUM($J$778:J789))</f>
        <v>17.5.0</v>
      </c>
      <c r="B789" s="222" t="s">
        <v>2082</v>
      </c>
      <c r="C789" s="222"/>
      <c r="D789" s="202" t="s">
        <v>477</v>
      </c>
      <c r="E789" s="241" t="s">
        <v>3</v>
      </c>
      <c r="F789" s="111"/>
      <c r="G789" s="230">
        <v>34.590000000000003</v>
      </c>
      <c r="H789" s="131">
        <f t="shared" si="66"/>
        <v>0</v>
      </c>
      <c r="I789" s="110"/>
      <c r="J789" s="194" t="str">
        <f t="shared" si="65"/>
        <v>-</v>
      </c>
    </row>
    <row r="790" spans="1:10" s="165" customFormat="1" ht="15.75" hidden="1" customHeight="1">
      <c r="A790" s="193" t="str">
        <f>CONCATENATE($P$777,SUM($J$778:J790))</f>
        <v>17.5.0</v>
      </c>
      <c r="B790" s="222" t="s">
        <v>2083</v>
      </c>
      <c r="C790" s="222"/>
      <c r="D790" s="202" t="s">
        <v>493</v>
      </c>
      <c r="E790" s="241" t="s">
        <v>3</v>
      </c>
      <c r="F790" s="120"/>
      <c r="G790" s="230">
        <v>219.59</v>
      </c>
      <c r="H790" s="131">
        <f t="shared" si="66"/>
        <v>0</v>
      </c>
      <c r="I790" s="114"/>
      <c r="J790" s="207" t="str">
        <f t="shared" si="65"/>
        <v>-</v>
      </c>
    </row>
    <row r="791" spans="1:10" s="150" customFormat="1" ht="15.75" hidden="1" customHeight="1">
      <c r="A791" s="193" t="str">
        <f>CONCATENATE($P$777,SUM($J$778:J791))</f>
        <v>17.5.0</v>
      </c>
      <c r="B791" s="222" t="s">
        <v>2084</v>
      </c>
      <c r="C791" s="222"/>
      <c r="D791" s="202" t="s">
        <v>490</v>
      </c>
      <c r="E791" s="241" t="s">
        <v>3</v>
      </c>
      <c r="F791" s="111"/>
      <c r="G791" s="230">
        <v>63.79</v>
      </c>
      <c r="H791" s="131">
        <f t="shared" si="66"/>
        <v>0</v>
      </c>
      <c r="I791" s="110"/>
      <c r="J791" s="194" t="str">
        <f t="shared" si="65"/>
        <v>-</v>
      </c>
    </row>
    <row r="792" spans="1:10" s="150" customFormat="1" ht="15.75" hidden="1" customHeight="1">
      <c r="A792" s="193" t="str">
        <f>CONCATENATE($P$777,SUM($J$778:J792))</f>
        <v>17.5.0</v>
      </c>
      <c r="B792" s="222" t="s">
        <v>2085</v>
      </c>
      <c r="C792" s="222"/>
      <c r="D792" s="202" t="s">
        <v>470</v>
      </c>
      <c r="E792" s="241" t="s">
        <v>1631</v>
      </c>
      <c r="F792" s="111"/>
      <c r="G792" s="230">
        <v>148.94999999999999</v>
      </c>
      <c r="H792" s="131">
        <f t="shared" si="66"/>
        <v>0</v>
      </c>
      <c r="I792" s="110"/>
      <c r="J792" s="194" t="str">
        <f t="shared" si="65"/>
        <v>-</v>
      </c>
    </row>
    <row r="793" spans="1:10" s="195" customFormat="1" ht="15.75" hidden="1" customHeight="1">
      <c r="A793" s="193" t="str">
        <f>CONCATENATE($P$777,SUM($J$778:J793))</f>
        <v>17.5.0</v>
      </c>
      <c r="B793" s="222" t="s">
        <v>2086</v>
      </c>
      <c r="C793" s="222"/>
      <c r="D793" s="202" t="s">
        <v>471</v>
      </c>
      <c r="E793" s="241" t="s">
        <v>1631</v>
      </c>
      <c r="F793" s="111"/>
      <c r="G793" s="230">
        <v>435.57</v>
      </c>
      <c r="H793" s="131">
        <f t="shared" si="66"/>
        <v>0</v>
      </c>
      <c r="I793" s="132"/>
      <c r="J793" s="201" t="str">
        <f t="shared" si="65"/>
        <v>-</v>
      </c>
    </row>
    <row r="794" spans="1:10" s="195" customFormat="1" ht="15.75" hidden="1" customHeight="1">
      <c r="A794" s="296" t="str">
        <f>CONCATENATE($P$777,SUM($J$778:J794))</f>
        <v>17.5.0</v>
      </c>
      <c r="B794" s="317" t="s">
        <v>2087</v>
      </c>
      <c r="C794" s="317"/>
      <c r="D794" s="202" t="s">
        <v>468</v>
      </c>
      <c r="E794" s="241" t="s">
        <v>1631</v>
      </c>
      <c r="F794" s="111"/>
      <c r="G794" s="310">
        <v>208.39</v>
      </c>
      <c r="H794" s="131">
        <f t="shared" si="66"/>
        <v>0</v>
      </c>
      <c r="I794" s="132"/>
      <c r="J794" s="201" t="str">
        <f t="shared" si="65"/>
        <v>-</v>
      </c>
    </row>
    <row r="795" spans="1:10" s="150" customFormat="1" ht="15.75" hidden="1" customHeight="1">
      <c r="A795" s="193" t="str">
        <f>CONCATENATE($P$777,SUM($J$778:J795))</f>
        <v>17.5.0</v>
      </c>
      <c r="B795" s="222" t="s">
        <v>2088</v>
      </c>
      <c r="C795" s="222"/>
      <c r="D795" s="202" t="s">
        <v>478</v>
      </c>
      <c r="E795" s="241" t="s">
        <v>1631</v>
      </c>
      <c r="F795" s="111"/>
      <c r="G795" s="230">
        <v>178.4</v>
      </c>
      <c r="H795" s="131">
        <f t="shared" si="66"/>
        <v>0</v>
      </c>
      <c r="I795" s="110"/>
      <c r="J795" s="194" t="str">
        <f t="shared" si="65"/>
        <v>-</v>
      </c>
    </row>
    <row r="796" spans="1:10" s="195" customFormat="1" ht="15.75" hidden="1" customHeight="1">
      <c r="A796" s="296" t="str">
        <f>CONCATENATE($P$777,SUM($J$778:J796))</f>
        <v>17.5.0</v>
      </c>
      <c r="B796" s="317" t="s">
        <v>2089</v>
      </c>
      <c r="C796" s="317"/>
      <c r="D796" s="202" t="s">
        <v>469</v>
      </c>
      <c r="E796" s="241" t="s">
        <v>1631</v>
      </c>
      <c r="F796" s="111"/>
      <c r="G796" s="310">
        <v>111.17</v>
      </c>
      <c r="H796" s="131">
        <f t="shared" si="66"/>
        <v>0</v>
      </c>
      <c r="I796" s="132"/>
      <c r="J796" s="201" t="str">
        <f t="shared" si="65"/>
        <v>-</v>
      </c>
    </row>
    <row r="797" spans="1:10" s="150" customFormat="1" ht="15.75" hidden="1" customHeight="1">
      <c r="A797" s="193" t="str">
        <f>CONCATENATE($P$777,SUM($J$778:J797))</f>
        <v>17.5.0</v>
      </c>
      <c r="B797" s="222" t="s">
        <v>2090</v>
      </c>
      <c r="C797" s="222"/>
      <c r="D797" s="202" t="s">
        <v>492</v>
      </c>
      <c r="E797" s="241" t="s">
        <v>3</v>
      </c>
      <c r="F797" s="111"/>
      <c r="G797" s="230">
        <v>35.97</v>
      </c>
      <c r="H797" s="131">
        <f t="shared" si="66"/>
        <v>0</v>
      </c>
      <c r="I797" s="110"/>
      <c r="J797" s="194" t="str">
        <f t="shared" si="65"/>
        <v>-</v>
      </c>
    </row>
    <row r="798" spans="1:10" s="150" customFormat="1" ht="15.75" hidden="1" customHeight="1">
      <c r="A798" s="193" t="str">
        <f>CONCATENATE($P$777,SUM($J$778:J798))</f>
        <v>17.5.0</v>
      </c>
      <c r="B798" s="222" t="s">
        <v>2091</v>
      </c>
      <c r="C798" s="222"/>
      <c r="D798" s="202" t="s">
        <v>494</v>
      </c>
      <c r="E798" s="241" t="s">
        <v>1631</v>
      </c>
      <c r="F798" s="111"/>
      <c r="G798" s="230">
        <v>83.86</v>
      </c>
      <c r="H798" s="131">
        <f t="shared" si="66"/>
        <v>0</v>
      </c>
      <c r="I798" s="110"/>
      <c r="J798" s="194" t="str">
        <f t="shared" si="65"/>
        <v>-</v>
      </c>
    </row>
    <row r="799" spans="1:10" s="150" customFormat="1" ht="15.75" hidden="1" customHeight="1">
      <c r="A799" s="193" t="str">
        <f>CONCATENATE($P$777,SUM($J$778:J799))</f>
        <v>17.5.0</v>
      </c>
      <c r="B799" s="222" t="s">
        <v>2092</v>
      </c>
      <c r="C799" s="222"/>
      <c r="D799" s="202" t="s">
        <v>483</v>
      </c>
      <c r="E799" s="241" t="s">
        <v>3</v>
      </c>
      <c r="F799" s="111"/>
      <c r="G799" s="230">
        <v>8.5299999999999994</v>
      </c>
      <c r="H799" s="131">
        <f t="shared" si="66"/>
        <v>0</v>
      </c>
      <c r="I799" s="110"/>
      <c r="J799" s="194" t="str">
        <f t="shared" si="65"/>
        <v>-</v>
      </c>
    </row>
    <row r="800" spans="1:10" s="150" customFormat="1" ht="15.75" hidden="1" customHeight="1">
      <c r="A800" s="193" t="str">
        <f>CONCATENATE($P$777,SUM($J$778:J800))</f>
        <v>17.5.0</v>
      </c>
      <c r="B800" s="222" t="s">
        <v>2093</v>
      </c>
      <c r="C800" s="222"/>
      <c r="D800" s="202" t="s">
        <v>479</v>
      </c>
      <c r="E800" s="241" t="s">
        <v>3</v>
      </c>
      <c r="F800" s="111"/>
      <c r="G800" s="230">
        <v>18.07</v>
      </c>
      <c r="H800" s="131">
        <f t="shared" si="66"/>
        <v>0</v>
      </c>
      <c r="I800" s="110"/>
      <c r="J800" s="194" t="str">
        <f t="shared" si="65"/>
        <v>-</v>
      </c>
    </row>
    <row r="801" spans="1:16" s="150" customFormat="1" ht="15.75" hidden="1" customHeight="1">
      <c r="A801" s="193" t="str">
        <f>CONCATENATE($P$777,SUM($J$778:J801))</f>
        <v>17.5.0</v>
      </c>
      <c r="B801" s="222" t="s">
        <v>2094</v>
      </c>
      <c r="C801" s="222"/>
      <c r="D801" s="202" t="s">
        <v>481</v>
      </c>
      <c r="E801" s="241" t="s">
        <v>3</v>
      </c>
      <c r="F801" s="111"/>
      <c r="G801" s="230">
        <v>7.67</v>
      </c>
      <c r="H801" s="131">
        <f t="shared" si="66"/>
        <v>0</v>
      </c>
      <c r="I801" s="110"/>
      <c r="J801" s="194" t="str">
        <f t="shared" si="65"/>
        <v>-</v>
      </c>
    </row>
    <row r="802" spans="1:16" s="150" customFormat="1" ht="15.75" hidden="1" customHeight="1">
      <c r="A802" s="193" t="str">
        <f>CONCATENATE($P$777,SUM($J$778:J802))</f>
        <v>17.5.0</v>
      </c>
      <c r="B802" s="222" t="s">
        <v>2095</v>
      </c>
      <c r="C802" s="222"/>
      <c r="D802" s="202" t="s">
        <v>482</v>
      </c>
      <c r="E802" s="241" t="s">
        <v>3</v>
      </c>
      <c r="F802" s="111"/>
      <c r="G802" s="230">
        <v>10.23</v>
      </c>
      <c r="H802" s="131">
        <f t="shared" si="66"/>
        <v>0</v>
      </c>
      <c r="I802" s="110"/>
      <c r="J802" s="194" t="str">
        <f t="shared" si="65"/>
        <v>-</v>
      </c>
    </row>
    <row r="803" spans="1:16" s="150" customFormat="1" ht="15.75" hidden="1" customHeight="1">
      <c r="A803" s="193" t="str">
        <f>CONCATENATE($P$777,SUM($J$778:J803))</f>
        <v>17.5.0</v>
      </c>
      <c r="B803" s="222" t="s">
        <v>2096</v>
      </c>
      <c r="C803" s="222"/>
      <c r="D803" s="202" t="s">
        <v>480</v>
      </c>
      <c r="E803" s="241" t="s">
        <v>3</v>
      </c>
      <c r="F803" s="111"/>
      <c r="G803" s="230">
        <v>25.84</v>
      </c>
      <c r="H803" s="131">
        <f t="shared" si="66"/>
        <v>0</v>
      </c>
      <c r="I803" s="110"/>
      <c r="J803" s="194" t="str">
        <f t="shared" si="65"/>
        <v>-</v>
      </c>
    </row>
    <row r="804" spans="1:16" s="150" customFormat="1" ht="15.75" hidden="1" customHeight="1">
      <c r="A804" s="193" t="str">
        <f>CONCATENATE($P$777,SUM($J$778:J804))</f>
        <v>17.5.0</v>
      </c>
      <c r="B804" s="222" t="s">
        <v>2097</v>
      </c>
      <c r="C804" s="222"/>
      <c r="D804" s="202" t="s">
        <v>484</v>
      </c>
      <c r="E804" s="241" t="s">
        <v>1436</v>
      </c>
      <c r="F804" s="111"/>
      <c r="G804" s="230">
        <v>19.04</v>
      </c>
      <c r="H804" s="131">
        <f t="shared" si="66"/>
        <v>0</v>
      </c>
      <c r="I804" s="110"/>
      <c r="J804" s="194" t="str">
        <f t="shared" si="65"/>
        <v>-</v>
      </c>
    </row>
    <row r="805" spans="1:16" s="150" customFormat="1" ht="15.75" hidden="1" customHeight="1">
      <c r="A805" s="193" t="str">
        <f>CONCATENATE($P$777,SUM($J$778:J805))</f>
        <v>17.5.0</v>
      </c>
      <c r="B805" s="222" t="s">
        <v>2098</v>
      </c>
      <c r="C805" s="222"/>
      <c r="D805" s="202" t="s">
        <v>487</v>
      </c>
      <c r="E805" s="241" t="s">
        <v>3</v>
      </c>
      <c r="F805" s="111"/>
      <c r="G805" s="230">
        <v>36.32</v>
      </c>
      <c r="H805" s="131">
        <f t="shared" si="66"/>
        <v>0</v>
      </c>
      <c r="I805" s="110"/>
      <c r="J805" s="194" t="str">
        <f t="shared" si="65"/>
        <v>-</v>
      </c>
    </row>
    <row r="806" spans="1:16" s="150" customFormat="1" ht="15.75" hidden="1" customHeight="1">
      <c r="A806" s="193" t="str">
        <f>CONCATENATE($P$777,SUM($J$778:J806))</f>
        <v>17.5.0</v>
      </c>
      <c r="B806" s="222" t="s">
        <v>2099</v>
      </c>
      <c r="C806" s="222"/>
      <c r="D806" s="202" t="s">
        <v>488</v>
      </c>
      <c r="E806" s="241" t="s">
        <v>3</v>
      </c>
      <c r="F806" s="111"/>
      <c r="G806" s="230">
        <v>32.76</v>
      </c>
      <c r="H806" s="131">
        <f t="shared" si="66"/>
        <v>0</v>
      </c>
      <c r="I806" s="110"/>
      <c r="J806" s="194" t="str">
        <f t="shared" si="65"/>
        <v>-</v>
      </c>
    </row>
    <row r="807" spans="1:16" s="195" customFormat="1" ht="15.75" hidden="1" customHeight="1">
      <c r="A807" s="193" t="str">
        <f>CONCATENATE($P$777,SUM($J$778:J807))</f>
        <v>17.5.0</v>
      </c>
      <c r="B807" s="222" t="s">
        <v>2100</v>
      </c>
      <c r="C807" s="222"/>
      <c r="D807" s="202" t="s">
        <v>489</v>
      </c>
      <c r="E807" s="241" t="s">
        <v>3</v>
      </c>
      <c r="F807" s="111"/>
      <c r="G807" s="230">
        <v>17.96</v>
      </c>
      <c r="H807" s="131">
        <f t="shared" si="66"/>
        <v>0</v>
      </c>
      <c r="I807" s="132"/>
      <c r="J807" s="201" t="str">
        <f t="shared" si="65"/>
        <v>-</v>
      </c>
    </row>
    <row r="808" spans="1:16" s="165" customFormat="1" ht="15.75" hidden="1" customHeight="1">
      <c r="A808" s="296" t="str">
        <f>CONCATENATE($P$777,SUM($J$778:J808))</f>
        <v>17.5.0</v>
      </c>
      <c r="B808" s="317" t="s">
        <v>2101</v>
      </c>
      <c r="C808" s="317"/>
      <c r="D808" s="202" t="s">
        <v>501</v>
      </c>
      <c r="E808" s="241" t="s">
        <v>3</v>
      </c>
      <c r="F808" s="120"/>
      <c r="G808" s="310">
        <v>23.11</v>
      </c>
      <c r="H808" s="131">
        <f t="shared" si="66"/>
        <v>0</v>
      </c>
      <c r="I808" s="135"/>
      <c r="J808" s="207" t="str">
        <f t="shared" si="65"/>
        <v>-</v>
      </c>
    </row>
    <row r="809" spans="1:16" s="150" customFormat="1" ht="15.75" hidden="1" customHeight="1">
      <c r="A809" s="193" t="str">
        <f>CONCATENATE($P$777,SUM($J$778:J809))</f>
        <v>17.5.0</v>
      </c>
      <c r="B809" s="222" t="s">
        <v>2102</v>
      </c>
      <c r="C809" s="222"/>
      <c r="D809" s="202" t="s">
        <v>485</v>
      </c>
      <c r="E809" s="241" t="s">
        <v>3</v>
      </c>
      <c r="F809" s="111"/>
      <c r="G809" s="230">
        <v>250.36</v>
      </c>
      <c r="H809" s="131">
        <f t="shared" si="66"/>
        <v>0</v>
      </c>
      <c r="I809" s="110"/>
      <c r="J809" s="194" t="str">
        <f t="shared" si="65"/>
        <v>-</v>
      </c>
    </row>
    <row r="810" spans="1:16" s="165" customFormat="1" ht="15.75" hidden="1" customHeight="1">
      <c r="A810" s="193" t="str">
        <f>CONCATENATE($P$777,SUM($J$778:J810))</f>
        <v>17.5.0</v>
      </c>
      <c r="B810" s="222" t="s">
        <v>2103</v>
      </c>
      <c r="C810" s="222"/>
      <c r="D810" s="202" t="s">
        <v>486</v>
      </c>
      <c r="E810" s="241" t="s">
        <v>3</v>
      </c>
      <c r="F810" s="120"/>
      <c r="G810" s="230">
        <v>59.36</v>
      </c>
      <c r="H810" s="131">
        <f t="shared" si="66"/>
        <v>0</v>
      </c>
      <c r="I810" s="114"/>
      <c r="J810" s="207" t="str">
        <f t="shared" si="65"/>
        <v>-</v>
      </c>
    </row>
    <row r="811" spans="1:16" s="150" customFormat="1" ht="15.75" hidden="1" customHeight="1">
      <c r="A811" s="193" t="str">
        <f>CONCATENATE($P$777,SUM($J$778:J811))</f>
        <v>17.5.0</v>
      </c>
      <c r="B811" s="222" t="s">
        <v>2104</v>
      </c>
      <c r="C811" s="222"/>
      <c r="D811" s="202" t="s">
        <v>498</v>
      </c>
      <c r="E811" s="241" t="s">
        <v>3</v>
      </c>
      <c r="F811" s="111"/>
      <c r="G811" s="230">
        <v>34.51</v>
      </c>
      <c r="H811" s="131">
        <f t="shared" si="66"/>
        <v>0</v>
      </c>
      <c r="I811" s="110"/>
      <c r="J811" s="194" t="str">
        <f t="shared" si="65"/>
        <v>-</v>
      </c>
    </row>
    <row r="812" spans="1:16" s="150" customFormat="1" ht="15.75" hidden="1" customHeight="1">
      <c r="A812" s="193" t="str">
        <f>CONCATENATE($P$777,SUM($J$778:J812))</f>
        <v>17.5.0</v>
      </c>
      <c r="B812" s="222" t="s">
        <v>2105</v>
      </c>
      <c r="C812" s="222"/>
      <c r="D812" s="202" t="s">
        <v>496</v>
      </c>
      <c r="E812" s="241" t="s">
        <v>3</v>
      </c>
      <c r="F812" s="111"/>
      <c r="G812" s="230">
        <v>38.729999999999997</v>
      </c>
      <c r="H812" s="131">
        <f t="shared" si="66"/>
        <v>0</v>
      </c>
      <c r="I812" s="110"/>
      <c r="J812" s="194" t="str">
        <f t="shared" si="65"/>
        <v>-</v>
      </c>
    </row>
    <row r="813" spans="1:16" s="165" customFormat="1" ht="15.75" hidden="1" customHeight="1">
      <c r="A813" s="318"/>
      <c r="B813" s="319"/>
      <c r="C813" s="452"/>
      <c r="D813" s="304"/>
      <c r="E813" s="305" t="s">
        <v>1263</v>
      </c>
      <c r="F813" s="306"/>
      <c r="G813" s="312"/>
      <c r="H813" s="308" t="str">
        <f>A777</f>
        <v>17.5</v>
      </c>
      <c r="I813" s="337">
        <f>SUM(H778:H812)</f>
        <v>0</v>
      </c>
      <c r="J813" s="207" t="str">
        <f>IF(I813&gt;0.01,1,"")</f>
        <v/>
      </c>
    </row>
    <row r="814" spans="1:16" s="165" customFormat="1" ht="15.75" customHeight="1">
      <c r="A814" s="288">
        <v>11.5</v>
      </c>
      <c r="B814" s="289"/>
      <c r="C814" s="456"/>
      <c r="D814" s="290" t="s">
        <v>502</v>
      </c>
      <c r="E814" s="291"/>
      <c r="F814" s="292"/>
      <c r="G814" s="293"/>
      <c r="H814" s="294"/>
      <c r="I814" s="295"/>
      <c r="J814" s="207">
        <f>IF(SUM(F815:F887)&gt;0.001,1,"")</f>
        <v>1</v>
      </c>
      <c r="M814" s="165" t="str">
        <f>CONCATENATE(".",SUM(J624,J667,J683,J734,J777,J814))</f>
        <v>.5</v>
      </c>
      <c r="P814" s="165" t="str">
        <f>CONCATENATE(A814,".")</f>
        <v>11,5.</v>
      </c>
    </row>
    <row r="815" spans="1:16" s="150" customFormat="1" ht="15.75" hidden="1" customHeight="1">
      <c r="A815" s="193" t="str">
        <f>CONCATENATE($P$814,SUM($J815:J$815))</f>
        <v>11,5.0</v>
      </c>
      <c r="B815" s="222" t="s">
        <v>2106</v>
      </c>
      <c r="C815" s="222"/>
      <c r="D815" s="202" t="s">
        <v>1150</v>
      </c>
      <c r="E815" s="241" t="s">
        <v>3</v>
      </c>
      <c r="F815" s="120"/>
      <c r="G815" s="230">
        <v>3189.11</v>
      </c>
      <c r="H815" s="131">
        <f>F815*G815</f>
        <v>0</v>
      </c>
      <c r="I815" s="114"/>
      <c r="J815" s="194" t="str">
        <f t="shared" ref="J815:J846" si="67">IF(F815&gt;0.01,1,"-")</f>
        <v>-</v>
      </c>
    </row>
    <row r="816" spans="1:16" s="150" customFormat="1" ht="15.75" hidden="1" customHeight="1">
      <c r="A816" s="193" t="str">
        <f>CONCATENATE($P$814,SUM($J$815:J816))</f>
        <v>11,5.0</v>
      </c>
      <c r="B816" s="222" t="s">
        <v>2107</v>
      </c>
      <c r="C816" s="222"/>
      <c r="D816" s="202" t="s">
        <v>1151</v>
      </c>
      <c r="E816" s="241" t="s">
        <v>3</v>
      </c>
      <c r="F816" s="120"/>
      <c r="G816" s="230">
        <v>3665.19</v>
      </c>
      <c r="H816" s="131">
        <f t="shared" ref="H816:H879" si="68">F816*G816</f>
        <v>0</v>
      </c>
      <c r="I816" s="114"/>
      <c r="J816" s="194" t="str">
        <f t="shared" si="67"/>
        <v>-</v>
      </c>
    </row>
    <row r="817" spans="1:10" s="150" customFormat="1" ht="15.75" hidden="1" customHeight="1">
      <c r="A817" s="193" t="str">
        <f>CONCATENATE($P$814,SUM($J$815:J817))</f>
        <v>11,5.0</v>
      </c>
      <c r="B817" s="222" t="s">
        <v>2108</v>
      </c>
      <c r="C817" s="222"/>
      <c r="D817" s="202" t="s">
        <v>527</v>
      </c>
      <c r="E817" s="241" t="s">
        <v>3</v>
      </c>
      <c r="F817" s="120"/>
      <c r="G817" s="230">
        <v>219.9</v>
      </c>
      <c r="H817" s="131">
        <f t="shared" si="68"/>
        <v>0</v>
      </c>
      <c r="I817" s="114"/>
      <c r="J817" s="194" t="str">
        <f t="shared" si="67"/>
        <v>-</v>
      </c>
    </row>
    <row r="818" spans="1:10" s="150" customFormat="1" ht="15.75" hidden="1" customHeight="1">
      <c r="A818" s="193" t="str">
        <f>CONCATENATE($P$814,SUM($J$815:J818))</f>
        <v>11,5.0</v>
      </c>
      <c r="B818" s="222" t="s">
        <v>2109</v>
      </c>
      <c r="C818" s="222"/>
      <c r="D818" s="202" t="s">
        <v>1373</v>
      </c>
      <c r="E818" s="241" t="s">
        <v>3</v>
      </c>
      <c r="F818" s="120"/>
      <c r="G818" s="230">
        <v>20.23</v>
      </c>
      <c r="H818" s="131">
        <f t="shared" si="68"/>
        <v>0</v>
      </c>
      <c r="I818" s="114"/>
      <c r="J818" s="194" t="str">
        <f t="shared" si="67"/>
        <v>-</v>
      </c>
    </row>
    <row r="819" spans="1:10" s="150" customFormat="1" ht="15.75" hidden="1" customHeight="1">
      <c r="A819" s="193" t="str">
        <f>CONCATENATE($P$814,SUM($J$815:J819))</f>
        <v>11,5.0</v>
      </c>
      <c r="B819" s="222" t="s">
        <v>2110</v>
      </c>
      <c r="C819" s="222"/>
      <c r="D819" s="202" t="s">
        <v>1374</v>
      </c>
      <c r="E819" s="241" t="s">
        <v>3</v>
      </c>
      <c r="F819" s="120"/>
      <c r="G819" s="230">
        <v>26.6</v>
      </c>
      <c r="H819" s="131">
        <f t="shared" si="68"/>
        <v>0</v>
      </c>
      <c r="I819" s="114"/>
      <c r="J819" s="194" t="str">
        <f t="shared" si="67"/>
        <v>-</v>
      </c>
    </row>
    <row r="820" spans="1:10" s="165" customFormat="1" ht="15.75" hidden="1" customHeight="1">
      <c r="A820" s="193" t="str">
        <f>CONCATENATE($P$814,SUM($J$815:J820))</f>
        <v>11,5.0</v>
      </c>
      <c r="B820" s="222" t="s">
        <v>2111</v>
      </c>
      <c r="C820" s="222"/>
      <c r="D820" s="202" t="s">
        <v>528</v>
      </c>
      <c r="E820" s="241" t="s">
        <v>3</v>
      </c>
      <c r="F820" s="120"/>
      <c r="G820" s="230">
        <v>92.25</v>
      </c>
      <c r="H820" s="131">
        <f t="shared" si="68"/>
        <v>0</v>
      </c>
      <c r="I820" s="114"/>
      <c r="J820" s="207" t="str">
        <f t="shared" si="67"/>
        <v>-</v>
      </c>
    </row>
    <row r="821" spans="1:10" s="150" customFormat="1" ht="15.75" hidden="1" customHeight="1">
      <c r="A821" s="193" t="str">
        <f>CONCATENATE($P$814,SUM($J$815:J821))</f>
        <v>11,5.0</v>
      </c>
      <c r="B821" s="222" t="s">
        <v>2112</v>
      </c>
      <c r="C821" s="222"/>
      <c r="D821" s="202" t="s">
        <v>1337</v>
      </c>
      <c r="E821" s="241" t="s">
        <v>3</v>
      </c>
      <c r="F821" s="120"/>
      <c r="G821" s="230">
        <v>16.86</v>
      </c>
      <c r="H821" s="131">
        <f t="shared" si="68"/>
        <v>0</v>
      </c>
      <c r="I821" s="114"/>
      <c r="J821" s="194" t="str">
        <f t="shared" si="67"/>
        <v>-</v>
      </c>
    </row>
    <row r="822" spans="1:10" s="150" customFormat="1" ht="15.75" hidden="1" customHeight="1">
      <c r="A822" s="193" t="str">
        <f>CONCATENATE($P$814,SUM($J$815:J822))</f>
        <v>11,5.0</v>
      </c>
      <c r="B822" s="222" t="s">
        <v>2113</v>
      </c>
      <c r="C822" s="222"/>
      <c r="D822" s="202" t="s">
        <v>1338</v>
      </c>
      <c r="E822" s="241" t="s">
        <v>3</v>
      </c>
      <c r="F822" s="120"/>
      <c r="G822" s="230">
        <v>16.84</v>
      </c>
      <c r="H822" s="131">
        <f t="shared" si="68"/>
        <v>0</v>
      </c>
      <c r="I822" s="114"/>
      <c r="J822" s="194" t="str">
        <f t="shared" si="67"/>
        <v>-</v>
      </c>
    </row>
    <row r="823" spans="1:10" s="150" customFormat="1" ht="15.75" hidden="1" customHeight="1">
      <c r="A823" s="193" t="str">
        <f>CONCATENATE($P$814,SUM($J$815:J823))</f>
        <v>11,5.0</v>
      </c>
      <c r="B823" s="222" t="s">
        <v>2114</v>
      </c>
      <c r="C823" s="222"/>
      <c r="D823" s="202" t="s">
        <v>1339</v>
      </c>
      <c r="E823" s="241" t="s">
        <v>3</v>
      </c>
      <c r="F823" s="120"/>
      <c r="G823" s="230">
        <v>41.24</v>
      </c>
      <c r="H823" s="131">
        <f t="shared" si="68"/>
        <v>0</v>
      </c>
      <c r="I823" s="114"/>
      <c r="J823" s="194" t="str">
        <f t="shared" si="67"/>
        <v>-</v>
      </c>
    </row>
    <row r="824" spans="1:10" s="150" customFormat="1" ht="15.75" hidden="1" customHeight="1">
      <c r="A824" s="193" t="str">
        <f>CONCATENATE($P$814,SUM($J$815:J824))</f>
        <v>11,5.0</v>
      </c>
      <c r="B824" s="222" t="s">
        <v>2115</v>
      </c>
      <c r="C824" s="222"/>
      <c r="D824" s="202" t="s">
        <v>529</v>
      </c>
      <c r="E824" s="241" t="s">
        <v>3</v>
      </c>
      <c r="F824" s="120"/>
      <c r="G824" s="230">
        <v>22.25</v>
      </c>
      <c r="H824" s="131">
        <f t="shared" si="68"/>
        <v>0</v>
      </c>
      <c r="I824" s="114"/>
      <c r="J824" s="194" t="str">
        <f t="shared" si="67"/>
        <v>-</v>
      </c>
    </row>
    <row r="825" spans="1:10" s="150" customFormat="1" ht="15.75" hidden="1" customHeight="1">
      <c r="A825" s="193" t="str">
        <f>CONCATENATE($P$814,SUM($J$815:J825))</f>
        <v>11,5.0</v>
      </c>
      <c r="B825" s="222" t="s">
        <v>2116</v>
      </c>
      <c r="C825" s="222"/>
      <c r="D825" s="202" t="s">
        <v>530</v>
      </c>
      <c r="E825" s="241" t="s">
        <v>3</v>
      </c>
      <c r="F825" s="120"/>
      <c r="G825" s="230">
        <v>34.25</v>
      </c>
      <c r="H825" s="131">
        <f t="shared" si="68"/>
        <v>0</v>
      </c>
      <c r="I825" s="114"/>
      <c r="J825" s="194" t="str">
        <f t="shared" si="67"/>
        <v>-</v>
      </c>
    </row>
    <row r="826" spans="1:10" s="150" customFormat="1" ht="15.75" hidden="1" customHeight="1">
      <c r="A826" s="193" t="str">
        <f>CONCATENATE($P$814,SUM($J$815:J826))</f>
        <v>11,5.0</v>
      </c>
      <c r="B826" s="222" t="s">
        <v>2117</v>
      </c>
      <c r="C826" s="222"/>
      <c r="D826" s="202" t="s">
        <v>531</v>
      </c>
      <c r="E826" s="241" t="s">
        <v>3</v>
      </c>
      <c r="F826" s="120"/>
      <c r="G826" s="230">
        <v>59.03</v>
      </c>
      <c r="H826" s="131">
        <f t="shared" si="68"/>
        <v>0</v>
      </c>
      <c r="I826" s="114"/>
      <c r="J826" s="194" t="str">
        <f t="shared" si="67"/>
        <v>-</v>
      </c>
    </row>
    <row r="827" spans="1:10" s="150" customFormat="1" ht="15.75" hidden="1" customHeight="1">
      <c r="A827" s="193" t="str">
        <f>CONCATENATE($P$814,SUM($J$815:J827))</f>
        <v>11,5.0</v>
      </c>
      <c r="B827" s="222" t="s">
        <v>2118</v>
      </c>
      <c r="C827" s="222"/>
      <c r="D827" s="202" t="s">
        <v>532</v>
      </c>
      <c r="E827" s="241" t="s">
        <v>3</v>
      </c>
      <c r="F827" s="120"/>
      <c r="G827" s="230">
        <v>22.1</v>
      </c>
      <c r="H827" s="131">
        <f t="shared" si="68"/>
        <v>0</v>
      </c>
      <c r="I827" s="114"/>
      <c r="J827" s="194" t="str">
        <f t="shared" si="67"/>
        <v>-</v>
      </c>
    </row>
    <row r="828" spans="1:10" s="150" customFormat="1" ht="15.75" hidden="1" customHeight="1">
      <c r="A828" s="193" t="str">
        <f>CONCATENATE($P$814,SUM($J$815:J828))</f>
        <v>11,5.0</v>
      </c>
      <c r="B828" s="222" t="s">
        <v>2119</v>
      </c>
      <c r="C828" s="222"/>
      <c r="D828" s="202" t="s">
        <v>533</v>
      </c>
      <c r="E828" s="241" t="s">
        <v>3</v>
      </c>
      <c r="F828" s="120"/>
      <c r="G828" s="230">
        <v>37.89</v>
      </c>
      <c r="H828" s="131">
        <f t="shared" si="68"/>
        <v>0</v>
      </c>
      <c r="I828" s="114"/>
      <c r="J828" s="194" t="str">
        <f t="shared" si="67"/>
        <v>-</v>
      </c>
    </row>
    <row r="829" spans="1:10" s="150" customFormat="1" ht="15.75" hidden="1" customHeight="1">
      <c r="A829" s="193" t="str">
        <f>CONCATENATE($P$814,SUM($J$815:J829))</f>
        <v>11,5.0</v>
      </c>
      <c r="B829" s="222" t="s">
        <v>2120</v>
      </c>
      <c r="C829" s="222"/>
      <c r="D829" s="202" t="s">
        <v>534</v>
      </c>
      <c r="E829" s="241" t="s">
        <v>3</v>
      </c>
      <c r="F829" s="120"/>
      <c r="G829" s="230">
        <v>52.01</v>
      </c>
      <c r="H829" s="131">
        <f t="shared" si="68"/>
        <v>0</v>
      </c>
      <c r="I829" s="114"/>
      <c r="J829" s="194" t="str">
        <f t="shared" si="67"/>
        <v>-</v>
      </c>
    </row>
    <row r="830" spans="1:10" s="150" customFormat="1" ht="15.75" hidden="1" customHeight="1">
      <c r="A830" s="193" t="str">
        <f>CONCATENATE($P$814,SUM($J$815:J830))</f>
        <v>11,5.0</v>
      </c>
      <c r="B830" s="222" t="s">
        <v>2121</v>
      </c>
      <c r="C830" s="222"/>
      <c r="D830" s="202" t="s">
        <v>535</v>
      </c>
      <c r="E830" s="241" t="s">
        <v>3</v>
      </c>
      <c r="F830" s="120"/>
      <c r="G830" s="230">
        <v>41.7</v>
      </c>
      <c r="H830" s="131">
        <f t="shared" si="68"/>
        <v>0</v>
      </c>
      <c r="I830" s="114"/>
      <c r="J830" s="194" t="str">
        <f t="shared" si="67"/>
        <v>-</v>
      </c>
    </row>
    <row r="831" spans="1:10" s="150" customFormat="1" ht="15.75" hidden="1" customHeight="1">
      <c r="A831" s="193" t="str">
        <f>CONCATENATE($P$814,SUM($J$815:J831))</f>
        <v>11,5.0</v>
      </c>
      <c r="B831" s="222" t="s">
        <v>2122</v>
      </c>
      <c r="C831" s="222"/>
      <c r="D831" s="202" t="s">
        <v>536</v>
      </c>
      <c r="E831" s="241" t="s">
        <v>3</v>
      </c>
      <c r="F831" s="120"/>
      <c r="G831" s="230">
        <v>70.599999999999994</v>
      </c>
      <c r="H831" s="131">
        <f t="shared" si="68"/>
        <v>0</v>
      </c>
      <c r="I831" s="114"/>
      <c r="J831" s="194" t="str">
        <f t="shared" si="67"/>
        <v>-</v>
      </c>
    </row>
    <row r="832" spans="1:10" s="150" customFormat="1" ht="15.75" hidden="1" customHeight="1">
      <c r="A832" s="193" t="str">
        <f>CONCATENATE($P$814,SUM($J$815:J832))</f>
        <v>11,5.0</v>
      </c>
      <c r="B832" s="222" t="s">
        <v>2123</v>
      </c>
      <c r="C832" s="222"/>
      <c r="D832" s="202" t="s">
        <v>537</v>
      </c>
      <c r="E832" s="241" t="s">
        <v>3</v>
      </c>
      <c r="F832" s="120"/>
      <c r="G832" s="230">
        <v>66.290000000000006</v>
      </c>
      <c r="H832" s="131">
        <f t="shared" si="68"/>
        <v>0</v>
      </c>
      <c r="I832" s="114"/>
      <c r="J832" s="194" t="str">
        <f t="shared" si="67"/>
        <v>-</v>
      </c>
    </row>
    <row r="833" spans="1:10" s="150" customFormat="1" ht="15.75" hidden="1" customHeight="1">
      <c r="A833" s="193" t="str">
        <f>CONCATENATE($P$814,SUM($J$815:J833))</f>
        <v>11,5.0</v>
      </c>
      <c r="B833" s="222" t="s">
        <v>2124</v>
      </c>
      <c r="C833" s="222"/>
      <c r="D833" s="202" t="s">
        <v>539</v>
      </c>
      <c r="E833" s="241" t="s">
        <v>3</v>
      </c>
      <c r="F833" s="120"/>
      <c r="G833" s="230">
        <v>62.75</v>
      </c>
      <c r="H833" s="131">
        <f t="shared" si="68"/>
        <v>0</v>
      </c>
      <c r="I833" s="114"/>
      <c r="J833" s="194" t="str">
        <f t="shared" si="67"/>
        <v>-</v>
      </c>
    </row>
    <row r="834" spans="1:10" s="150" customFormat="1" ht="15.75" hidden="1" customHeight="1">
      <c r="A834" s="193" t="str">
        <f>CONCATENATE($P$814,SUM($J$815:J834))</f>
        <v>11,5.0</v>
      </c>
      <c r="B834" s="222" t="s">
        <v>2125</v>
      </c>
      <c r="C834" s="222"/>
      <c r="D834" s="202" t="s">
        <v>538</v>
      </c>
      <c r="E834" s="241" t="s">
        <v>3</v>
      </c>
      <c r="F834" s="120"/>
      <c r="G834" s="230">
        <v>48.6</v>
      </c>
      <c r="H834" s="131">
        <f t="shared" si="68"/>
        <v>0</v>
      </c>
      <c r="I834" s="114"/>
      <c r="J834" s="194" t="str">
        <f t="shared" si="67"/>
        <v>-</v>
      </c>
    </row>
    <row r="835" spans="1:10" s="150" customFormat="1" ht="15.75" hidden="1" customHeight="1">
      <c r="A835" s="193" t="str">
        <f>CONCATENATE($P$814,SUM($J$815:J835))</f>
        <v>11,5.0</v>
      </c>
      <c r="B835" s="222" t="s">
        <v>2126</v>
      </c>
      <c r="C835" s="222"/>
      <c r="D835" s="202" t="s">
        <v>511</v>
      </c>
      <c r="E835" s="241" t="s">
        <v>3</v>
      </c>
      <c r="F835" s="120"/>
      <c r="G835" s="230">
        <v>58.7</v>
      </c>
      <c r="H835" s="131">
        <f t="shared" si="68"/>
        <v>0</v>
      </c>
      <c r="I835" s="114"/>
      <c r="J835" s="194" t="str">
        <f t="shared" si="67"/>
        <v>-</v>
      </c>
    </row>
    <row r="836" spans="1:10" s="150" customFormat="1" ht="15.75" hidden="1" customHeight="1">
      <c r="A836" s="193" t="str">
        <f>CONCATENATE($P$814,SUM($J$815:J836))</f>
        <v>11,5.0</v>
      </c>
      <c r="B836" s="222" t="s">
        <v>2127</v>
      </c>
      <c r="C836" s="222"/>
      <c r="D836" s="202" t="s">
        <v>510</v>
      </c>
      <c r="E836" s="241" t="s">
        <v>3</v>
      </c>
      <c r="F836" s="120"/>
      <c r="G836" s="230">
        <v>83.91</v>
      </c>
      <c r="H836" s="131">
        <f t="shared" si="68"/>
        <v>0</v>
      </c>
      <c r="I836" s="114"/>
      <c r="J836" s="194" t="str">
        <f t="shared" si="67"/>
        <v>-</v>
      </c>
    </row>
    <row r="837" spans="1:10" s="195" customFormat="1" ht="15.75" hidden="1" customHeight="1">
      <c r="A837" s="193" t="str">
        <f>CONCATENATE($P$814,SUM($J$815:J837))</f>
        <v>11,5.0</v>
      </c>
      <c r="B837" s="222" t="s">
        <v>2128</v>
      </c>
      <c r="C837" s="222"/>
      <c r="D837" s="202" t="s">
        <v>512</v>
      </c>
      <c r="E837" s="241" t="s">
        <v>3</v>
      </c>
      <c r="F837" s="120"/>
      <c r="G837" s="230">
        <v>158.21</v>
      </c>
      <c r="H837" s="131">
        <f t="shared" si="68"/>
        <v>0</v>
      </c>
      <c r="I837" s="135"/>
      <c r="J837" s="201" t="str">
        <f t="shared" si="67"/>
        <v>-</v>
      </c>
    </row>
    <row r="838" spans="1:10" s="150" customFormat="1" ht="15.75" hidden="1" customHeight="1">
      <c r="A838" s="193" t="str">
        <f>CONCATENATE($P$814,SUM($J$815:J838))</f>
        <v>11,5.0</v>
      </c>
      <c r="B838" s="222" t="s">
        <v>2129</v>
      </c>
      <c r="C838" s="222"/>
      <c r="D838" s="202" t="s">
        <v>514</v>
      </c>
      <c r="E838" s="241" t="s">
        <v>3</v>
      </c>
      <c r="F838" s="120"/>
      <c r="G838" s="230">
        <v>107.94</v>
      </c>
      <c r="H838" s="131">
        <f t="shared" si="68"/>
        <v>0</v>
      </c>
      <c r="I838" s="114"/>
      <c r="J838" s="194" t="str">
        <f t="shared" si="67"/>
        <v>-</v>
      </c>
    </row>
    <row r="839" spans="1:10" s="195" customFormat="1" ht="15.75" hidden="1" customHeight="1">
      <c r="A839" s="193" t="str">
        <f>CONCATENATE($P$814,SUM($J$815:J839))</f>
        <v>11,5.0</v>
      </c>
      <c r="B839" s="222" t="s">
        <v>2130</v>
      </c>
      <c r="C839" s="222"/>
      <c r="D839" s="202" t="s">
        <v>513</v>
      </c>
      <c r="E839" s="241" t="s">
        <v>3</v>
      </c>
      <c r="F839" s="120"/>
      <c r="G839" s="230">
        <v>75.959999999999994</v>
      </c>
      <c r="H839" s="131">
        <f t="shared" si="68"/>
        <v>0</v>
      </c>
      <c r="I839" s="135"/>
      <c r="J839" s="201" t="str">
        <f t="shared" si="67"/>
        <v>-</v>
      </c>
    </row>
    <row r="840" spans="1:10" s="150" customFormat="1" ht="15.75" hidden="1" customHeight="1">
      <c r="A840" s="193" t="str">
        <f>CONCATENATE($P$814,SUM($J$815:J840))</f>
        <v>11,5.0</v>
      </c>
      <c r="B840" s="222" t="s">
        <v>2131</v>
      </c>
      <c r="C840" s="222"/>
      <c r="D840" s="202" t="s">
        <v>515</v>
      </c>
      <c r="E840" s="241" t="s">
        <v>3</v>
      </c>
      <c r="F840" s="120"/>
      <c r="G840" s="230">
        <v>125.1</v>
      </c>
      <c r="H840" s="131">
        <f t="shared" si="68"/>
        <v>0</v>
      </c>
      <c r="I840" s="114"/>
      <c r="J840" s="194" t="str">
        <f t="shared" si="67"/>
        <v>-</v>
      </c>
    </row>
    <row r="841" spans="1:10" s="150" customFormat="1" ht="15.75" hidden="1" customHeight="1">
      <c r="A841" s="193" t="str">
        <f>CONCATENATE($P$814,SUM($J$815:J841))</f>
        <v>11,5.0</v>
      </c>
      <c r="B841" s="222" t="s">
        <v>2132</v>
      </c>
      <c r="C841" s="222"/>
      <c r="D841" s="202" t="s">
        <v>516</v>
      </c>
      <c r="E841" s="241" t="s">
        <v>3</v>
      </c>
      <c r="F841" s="120"/>
      <c r="G841" s="230">
        <v>79.56</v>
      </c>
      <c r="H841" s="131">
        <f t="shared" si="68"/>
        <v>0</v>
      </c>
      <c r="I841" s="114"/>
      <c r="J841" s="194" t="str">
        <f t="shared" si="67"/>
        <v>-</v>
      </c>
    </row>
    <row r="842" spans="1:10" s="150" customFormat="1" ht="15.75" hidden="1" customHeight="1">
      <c r="A842" s="193" t="str">
        <f>CONCATENATE($P$814,SUM($J$815:J842))</f>
        <v>11,5.0</v>
      </c>
      <c r="B842" s="222" t="s">
        <v>2133</v>
      </c>
      <c r="C842" s="222"/>
      <c r="D842" s="202" t="s">
        <v>2134</v>
      </c>
      <c r="E842" s="241" t="s">
        <v>3</v>
      </c>
      <c r="F842" s="120"/>
      <c r="G842" s="230">
        <v>73.53</v>
      </c>
      <c r="H842" s="131">
        <f t="shared" si="68"/>
        <v>0</v>
      </c>
      <c r="I842" s="114"/>
      <c r="J842" s="194" t="str">
        <f t="shared" si="67"/>
        <v>-</v>
      </c>
    </row>
    <row r="843" spans="1:10" s="150" customFormat="1" ht="15.75" hidden="1" customHeight="1">
      <c r="A843" s="193" t="str">
        <f>CONCATENATE($P$814,SUM($J$815:J843))</f>
        <v>11,5.0</v>
      </c>
      <c r="B843" s="222" t="s">
        <v>2135</v>
      </c>
      <c r="C843" s="222"/>
      <c r="D843" s="202" t="s">
        <v>517</v>
      </c>
      <c r="E843" s="241" t="s">
        <v>3</v>
      </c>
      <c r="F843" s="120"/>
      <c r="G843" s="230">
        <v>109.94</v>
      </c>
      <c r="H843" s="131">
        <f t="shared" si="68"/>
        <v>0</v>
      </c>
      <c r="I843" s="114"/>
      <c r="J843" s="194" t="str">
        <f t="shared" si="67"/>
        <v>-</v>
      </c>
    </row>
    <row r="844" spans="1:10" s="150" customFormat="1" ht="15.75" hidden="1" customHeight="1">
      <c r="A844" s="193" t="str">
        <f>CONCATENATE($P$814,SUM($J$815:J844))</f>
        <v>11,5.0</v>
      </c>
      <c r="B844" s="222" t="s">
        <v>2136</v>
      </c>
      <c r="C844" s="222"/>
      <c r="D844" s="202" t="s">
        <v>518</v>
      </c>
      <c r="E844" s="241" t="s">
        <v>3</v>
      </c>
      <c r="F844" s="120"/>
      <c r="G844" s="230">
        <v>163.34</v>
      </c>
      <c r="H844" s="131">
        <f t="shared" si="68"/>
        <v>0</v>
      </c>
      <c r="I844" s="114"/>
      <c r="J844" s="194" t="str">
        <f t="shared" si="67"/>
        <v>-</v>
      </c>
    </row>
    <row r="845" spans="1:10" s="195" customFormat="1" ht="15.75" hidden="1" customHeight="1">
      <c r="A845" s="193" t="str">
        <f>CONCATENATE($P$814,SUM($J$815:J845))</f>
        <v>11,5.0</v>
      </c>
      <c r="B845" s="222" t="s">
        <v>2137</v>
      </c>
      <c r="C845" s="222"/>
      <c r="D845" s="202" t="s">
        <v>509</v>
      </c>
      <c r="E845" s="241" t="s">
        <v>3</v>
      </c>
      <c r="F845" s="120"/>
      <c r="G845" s="230">
        <v>158.65</v>
      </c>
      <c r="H845" s="131">
        <f t="shared" si="68"/>
        <v>0</v>
      </c>
      <c r="I845" s="135"/>
      <c r="J845" s="201" t="str">
        <f t="shared" si="67"/>
        <v>-</v>
      </c>
    </row>
    <row r="846" spans="1:10" s="150" customFormat="1" ht="15.75" hidden="1" customHeight="1">
      <c r="A846" s="193" t="str">
        <f>CONCATENATE($P$814,SUM($J$815:J846))</f>
        <v>11,5.0</v>
      </c>
      <c r="B846" s="222" t="s">
        <v>2138</v>
      </c>
      <c r="C846" s="222"/>
      <c r="D846" s="202" t="s">
        <v>1152</v>
      </c>
      <c r="E846" s="241" t="s">
        <v>3</v>
      </c>
      <c r="F846" s="120"/>
      <c r="G846" s="230">
        <v>177.26</v>
      </c>
      <c r="H846" s="131">
        <f t="shared" si="68"/>
        <v>0</v>
      </c>
      <c r="I846" s="114"/>
      <c r="J846" s="194" t="str">
        <f t="shared" si="67"/>
        <v>-</v>
      </c>
    </row>
    <row r="847" spans="1:10" s="150" customFormat="1" ht="15.75" hidden="1" customHeight="1">
      <c r="A847" s="193" t="str">
        <f>CONCATENATE($P$814,SUM($J$815:J847))</f>
        <v>11,5.0</v>
      </c>
      <c r="B847" s="222" t="s">
        <v>2139</v>
      </c>
      <c r="C847" s="222"/>
      <c r="D847" s="202" t="s">
        <v>1153</v>
      </c>
      <c r="E847" s="241" t="s">
        <v>3</v>
      </c>
      <c r="F847" s="120"/>
      <c r="G847" s="230">
        <v>235.56</v>
      </c>
      <c r="H847" s="131">
        <f t="shared" si="68"/>
        <v>0</v>
      </c>
      <c r="I847" s="114"/>
      <c r="J847" s="194" t="str">
        <f t="shared" ref="J847:J878" si="69">IF(F847&gt;0.01,1,"-")</f>
        <v>-</v>
      </c>
    </row>
    <row r="848" spans="1:10" s="150" customFormat="1" ht="15.75" hidden="1" customHeight="1">
      <c r="A848" s="193" t="str">
        <f>CONCATENATE($P$814,SUM($J$815:J848))</f>
        <v>11,5.0</v>
      </c>
      <c r="B848" s="222" t="s">
        <v>2140</v>
      </c>
      <c r="C848" s="222"/>
      <c r="D848" s="202" t="s">
        <v>519</v>
      </c>
      <c r="E848" s="241" t="s">
        <v>3</v>
      </c>
      <c r="F848" s="120"/>
      <c r="G848" s="230">
        <v>163.06</v>
      </c>
      <c r="H848" s="131">
        <f t="shared" si="68"/>
        <v>0</v>
      </c>
      <c r="I848" s="114"/>
      <c r="J848" s="194" t="str">
        <f t="shared" si="69"/>
        <v>-</v>
      </c>
    </row>
    <row r="849" spans="1:10" s="195" customFormat="1" ht="15.75" hidden="1" customHeight="1">
      <c r="A849" s="193" t="str">
        <f>CONCATENATE($P$814,SUM($J$815:J849))</f>
        <v>11,5.0</v>
      </c>
      <c r="B849" s="222" t="s">
        <v>2141</v>
      </c>
      <c r="C849" s="222"/>
      <c r="D849" s="202" t="s">
        <v>520</v>
      </c>
      <c r="E849" s="241" t="s">
        <v>3</v>
      </c>
      <c r="F849" s="120"/>
      <c r="G849" s="230">
        <v>238.06</v>
      </c>
      <c r="H849" s="131">
        <f t="shared" si="68"/>
        <v>0</v>
      </c>
      <c r="I849" s="135"/>
      <c r="J849" s="201" t="str">
        <f t="shared" si="69"/>
        <v>-</v>
      </c>
    </row>
    <row r="850" spans="1:10" s="150" customFormat="1" ht="15.75" hidden="1" customHeight="1">
      <c r="A850" s="193" t="str">
        <f>CONCATENATE($P$814,SUM($J$815:J850))</f>
        <v>11,5.0</v>
      </c>
      <c r="B850" s="222" t="s">
        <v>2142</v>
      </c>
      <c r="C850" s="222"/>
      <c r="D850" s="202" t="s">
        <v>503</v>
      </c>
      <c r="E850" s="241" t="s">
        <v>3</v>
      </c>
      <c r="F850" s="120"/>
      <c r="G850" s="230">
        <v>132.08000000000001</v>
      </c>
      <c r="H850" s="131">
        <f t="shared" si="68"/>
        <v>0</v>
      </c>
      <c r="I850" s="114"/>
      <c r="J850" s="194" t="str">
        <f t="shared" si="69"/>
        <v>-</v>
      </c>
    </row>
    <row r="851" spans="1:10" s="195" customFormat="1" ht="15.75" hidden="1" customHeight="1">
      <c r="A851" s="193" t="str">
        <f>CONCATENATE($P$814,SUM($J$815:J851))</f>
        <v>11,5.0</v>
      </c>
      <c r="B851" s="222" t="s">
        <v>2143</v>
      </c>
      <c r="C851" s="222"/>
      <c r="D851" s="202" t="s">
        <v>504</v>
      </c>
      <c r="E851" s="241" t="s">
        <v>3</v>
      </c>
      <c r="F851" s="120"/>
      <c r="G851" s="230">
        <v>232.35</v>
      </c>
      <c r="H851" s="131">
        <f t="shared" si="68"/>
        <v>0</v>
      </c>
      <c r="I851" s="135"/>
      <c r="J851" s="201" t="str">
        <f t="shared" si="69"/>
        <v>-</v>
      </c>
    </row>
    <row r="852" spans="1:10" s="195" customFormat="1" ht="15.75" hidden="1" customHeight="1">
      <c r="A852" s="193" t="str">
        <f>CONCATENATE($P$814,SUM($J$815:J852))</f>
        <v>11,5.0</v>
      </c>
      <c r="B852" s="222" t="s">
        <v>2144</v>
      </c>
      <c r="C852" s="222"/>
      <c r="D852" s="202" t="s">
        <v>1375</v>
      </c>
      <c r="E852" s="241" t="s">
        <v>3</v>
      </c>
      <c r="F852" s="120"/>
      <c r="G852" s="230">
        <v>218.85</v>
      </c>
      <c r="H852" s="131">
        <f t="shared" si="68"/>
        <v>0</v>
      </c>
      <c r="I852" s="135"/>
      <c r="J852" s="201" t="str">
        <f t="shared" si="69"/>
        <v>-</v>
      </c>
    </row>
    <row r="853" spans="1:10" s="150" customFormat="1" ht="15.75" hidden="1" customHeight="1">
      <c r="A853" s="193" t="str">
        <f>CONCATENATE($P$814,SUM($J$815:J853))</f>
        <v>11,5.0</v>
      </c>
      <c r="B853" s="222" t="s">
        <v>2145</v>
      </c>
      <c r="C853" s="222"/>
      <c r="D853" s="202" t="s">
        <v>1376</v>
      </c>
      <c r="E853" s="241" t="s">
        <v>3</v>
      </c>
      <c r="F853" s="120"/>
      <c r="G853" s="230">
        <v>316.51</v>
      </c>
      <c r="H853" s="131">
        <f t="shared" si="68"/>
        <v>0</v>
      </c>
      <c r="I853" s="114"/>
      <c r="J853" s="194" t="str">
        <f t="shared" si="69"/>
        <v>-</v>
      </c>
    </row>
    <row r="854" spans="1:10" s="150" customFormat="1" ht="15.75" hidden="1" customHeight="1">
      <c r="A854" s="193" t="str">
        <f>CONCATENATE($P$814,SUM($J$815:J854))</f>
        <v>11,5.0</v>
      </c>
      <c r="B854" s="222" t="s">
        <v>2146</v>
      </c>
      <c r="C854" s="222"/>
      <c r="D854" s="202" t="s">
        <v>505</v>
      </c>
      <c r="E854" s="241" t="s">
        <v>3</v>
      </c>
      <c r="F854" s="120"/>
      <c r="G854" s="230">
        <v>197.83</v>
      </c>
      <c r="H854" s="131">
        <f t="shared" si="68"/>
        <v>0</v>
      </c>
      <c r="I854" s="114"/>
      <c r="J854" s="194" t="str">
        <f t="shared" si="69"/>
        <v>-</v>
      </c>
    </row>
    <row r="855" spans="1:10" s="150" customFormat="1" ht="15.75" hidden="1" customHeight="1">
      <c r="A855" s="193" t="str">
        <f>CONCATENATE($P$814,SUM($J$815:J855))</f>
        <v>11,5.0</v>
      </c>
      <c r="B855" s="222" t="s">
        <v>2147</v>
      </c>
      <c r="C855" s="222"/>
      <c r="D855" s="202" t="s">
        <v>507</v>
      </c>
      <c r="E855" s="241" t="s">
        <v>3</v>
      </c>
      <c r="F855" s="120"/>
      <c r="G855" s="230">
        <v>285.52</v>
      </c>
      <c r="H855" s="131">
        <f t="shared" si="68"/>
        <v>0</v>
      </c>
      <c r="I855" s="114"/>
      <c r="J855" s="194" t="str">
        <f t="shared" si="69"/>
        <v>-</v>
      </c>
    </row>
    <row r="856" spans="1:10" s="150" customFormat="1" ht="15.75" hidden="1" customHeight="1">
      <c r="A856" s="193" t="str">
        <f>CONCATENATE($P$814,SUM($J$815:J856))</f>
        <v>11,5.0</v>
      </c>
      <c r="B856" s="222" t="s">
        <v>2148</v>
      </c>
      <c r="C856" s="222"/>
      <c r="D856" s="202" t="s">
        <v>506</v>
      </c>
      <c r="E856" s="241" t="s">
        <v>3</v>
      </c>
      <c r="F856" s="120"/>
      <c r="G856" s="230">
        <v>219.24</v>
      </c>
      <c r="H856" s="131">
        <f t="shared" si="68"/>
        <v>0</v>
      </c>
      <c r="I856" s="114"/>
      <c r="J856" s="194" t="str">
        <f t="shared" si="69"/>
        <v>-</v>
      </c>
    </row>
    <row r="857" spans="1:10" s="150" customFormat="1" ht="15.75" hidden="1" customHeight="1">
      <c r="A857" s="193" t="str">
        <f>CONCATENATE($P$814,SUM($J$815:J857))</f>
        <v>11,5.0</v>
      </c>
      <c r="B857" s="222" t="s">
        <v>2149</v>
      </c>
      <c r="C857" s="222"/>
      <c r="D857" s="202" t="s">
        <v>508</v>
      </c>
      <c r="E857" s="241" t="s">
        <v>3</v>
      </c>
      <c r="F857" s="120"/>
      <c r="G857" s="230">
        <v>316.89999999999998</v>
      </c>
      <c r="H857" s="131">
        <f t="shared" si="68"/>
        <v>0</v>
      </c>
      <c r="I857" s="114"/>
      <c r="J857" s="194" t="str">
        <f t="shared" si="69"/>
        <v>-</v>
      </c>
    </row>
    <row r="858" spans="1:10" s="195" customFormat="1" ht="15.75" hidden="1" customHeight="1">
      <c r="A858" s="193" t="str">
        <f>CONCATENATE($P$814,SUM($J$815:J858))</f>
        <v>11,5.0</v>
      </c>
      <c r="B858" s="222" t="s">
        <v>2150</v>
      </c>
      <c r="C858" s="222"/>
      <c r="D858" s="202" t="s">
        <v>1377</v>
      </c>
      <c r="E858" s="241" t="s">
        <v>3</v>
      </c>
      <c r="F858" s="120"/>
      <c r="G858" s="230">
        <v>212.47</v>
      </c>
      <c r="H858" s="131">
        <f t="shared" si="68"/>
        <v>0</v>
      </c>
      <c r="I858" s="135"/>
      <c r="J858" s="201" t="str">
        <f t="shared" si="69"/>
        <v>-</v>
      </c>
    </row>
    <row r="859" spans="1:10" s="195" customFormat="1" ht="15.75" hidden="1" customHeight="1">
      <c r="A859" s="193" t="str">
        <f>CONCATENATE($P$814,SUM($J$815:J859))</f>
        <v>11,5.0</v>
      </c>
      <c r="B859" s="222" t="s">
        <v>2151</v>
      </c>
      <c r="C859" s="222"/>
      <c r="D859" s="202" t="s">
        <v>1378</v>
      </c>
      <c r="E859" s="241" t="s">
        <v>3</v>
      </c>
      <c r="F859" s="120"/>
      <c r="G859" s="230">
        <v>317.81</v>
      </c>
      <c r="H859" s="131">
        <f t="shared" si="68"/>
        <v>0</v>
      </c>
      <c r="I859" s="135"/>
      <c r="J859" s="201" t="str">
        <f t="shared" si="69"/>
        <v>-</v>
      </c>
    </row>
    <row r="860" spans="1:10" s="150" customFormat="1" ht="15.75" hidden="1" customHeight="1">
      <c r="A860" s="193" t="str">
        <f>CONCATENATE($P$814,SUM($J$815:J860))</f>
        <v>11,5.0</v>
      </c>
      <c r="B860" s="222" t="s">
        <v>2152</v>
      </c>
      <c r="C860" s="222"/>
      <c r="D860" s="202" t="s">
        <v>2153</v>
      </c>
      <c r="E860" s="241" t="s">
        <v>3</v>
      </c>
      <c r="F860" s="120"/>
      <c r="G860" s="230">
        <v>191.02</v>
      </c>
      <c r="H860" s="131">
        <f t="shared" si="68"/>
        <v>0</v>
      </c>
      <c r="I860" s="114"/>
      <c r="J860" s="194" t="str">
        <f t="shared" si="69"/>
        <v>-</v>
      </c>
    </row>
    <row r="861" spans="1:10" s="150" customFormat="1" ht="15.75" hidden="1" customHeight="1">
      <c r="A861" s="193" t="str">
        <f>CONCATENATE($P$814,SUM($J$815:J861))</f>
        <v>11,5.0</v>
      </c>
      <c r="B861" s="222" t="s">
        <v>2154</v>
      </c>
      <c r="C861" s="222"/>
      <c r="D861" s="202" t="s">
        <v>2155</v>
      </c>
      <c r="E861" s="241" t="s">
        <v>3</v>
      </c>
      <c r="F861" s="120"/>
      <c r="G861" s="230">
        <v>164.96</v>
      </c>
      <c r="H861" s="131">
        <f t="shared" si="68"/>
        <v>0</v>
      </c>
      <c r="I861" s="114"/>
      <c r="J861" s="194" t="str">
        <f t="shared" si="69"/>
        <v>-</v>
      </c>
    </row>
    <row r="862" spans="1:10" s="150" customFormat="1" ht="15.75" hidden="1" customHeight="1">
      <c r="A862" s="193" t="str">
        <f>CONCATENATE($P$814,SUM($J$815:J862))</f>
        <v>11,5.0</v>
      </c>
      <c r="B862" s="222" t="s">
        <v>2156</v>
      </c>
      <c r="C862" s="222"/>
      <c r="D862" s="202" t="s">
        <v>550</v>
      </c>
      <c r="E862" s="241" t="s">
        <v>3</v>
      </c>
      <c r="F862" s="120"/>
      <c r="G862" s="230">
        <v>1405.61</v>
      </c>
      <c r="H862" s="131">
        <f t="shared" si="68"/>
        <v>0</v>
      </c>
      <c r="I862" s="114"/>
      <c r="J862" s="194" t="str">
        <f t="shared" si="69"/>
        <v>-</v>
      </c>
    </row>
    <row r="863" spans="1:10" s="150" customFormat="1" ht="15.75" hidden="1" customHeight="1">
      <c r="A863" s="193" t="str">
        <f>CONCATENATE($P$814,SUM($J$815:J863))</f>
        <v>11,5.0</v>
      </c>
      <c r="B863" s="222" t="s">
        <v>2157</v>
      </c>
      <c r="C863" s="222"/>
      <c r="D863" s="202" t="s">
        <v>523</v>
      </c>
      <c r="E863" s="241" t="s">
        <v>3</v>
      </c>
      <c r="F863" s="120"/>
      <c r="G863" s="230">
        <v>119.96</v>
      </c>
      <c r="H863" s="131">
        <f t="shared" si="68"/>
        <v>0</v>
      </c>
      <c r="I863" s="114"/>
      <c r="J863" s="194" t="str">
        <f t="shared" si="69"/>
        <v>-</v>
      </c>
    </row>
    <row r="864" spans="1:10" s="150" customFormat="1" ht="15.75" customHeight="1">
      <c r="A864" s="296" t="str">
        <f>CONCATENATE($P$814,SUM($J$815:J864))</f>
        <v>11,5.1</v>
      </c>
      <c r="B864" s="222" t="s">
        <v>2158</v>
      </c>
      <c r="C864" s="222" t="s">
        <v>2903</v>
      </c>
      <c r="D864" s="202" t="s">
        <v>525</v>
      </c>
      <c r="E864" s="241" t="s">
        <v>3</v>
      </c>
      <c r="F864" s="120">
        <v>12</v>
      </c>
      <c r="G864" s="230">
        <v>99.5</v>
      </c>
      <c r="H864" s="131">
        <f>ROUND(F864*G864,2)</f>
        <v>1194</v>
      </c>
      <c r="I864" s="114"/>
      <c r="J864" s="194">
        <f t="shared" si="69"/>
        <v>1</v>
      </c>
    </row>
    <row r="865" spans="1:10" s="150" customFormat="1" ht="15.75" hidden="1" customHeight="1">
      <c r="A865" s="296" t="str">
        <f>CONCATENATE($P$814,SUM($J$815:J865))</f>
        <v>11,5.1</v>
      </c>
      <c r="B865" s="393" t="s">
        <v>2159</v>
      </c>
      <c r="C865" s="464"/>
      <c r="D865" s="362" t="s">
        <v>526</v>
      </c>
      <c r="E865" s="392" t="s">
        <v>3</v>
      </c>
      <c r="F865" s="120"/>
      <c r="G865" s="368">
        <v>105.23</v>
      </c>
      <c r="H865" s="131">
        <f t="shared" si="68"/>
        <v>0</v>
      </c>
      <c r="I865" s="114"/>
      <c r="J865" s="194" t="str">
        <f t="shared" si="69"/>
        <v>-</v>
      </c>
    </row>
    <row r="866" spans="1:10" s="150" customFormat="1" ht="15.75" hidden="1" customHeight="1">
      <c r="A866" s="193" t="str">
        <f>CONCATENATE($P$814,SUM($J$815:J866))</f>
        <v>11,5.1</v>
      </c>
      <c r="B866" s="222" t="s">
        <v>2160</v>
      </c>
      <c r="C866" s="222"/>
      <c r="D866" s="202" t="s">
        <v>524</v>
      </c>
      <c r="E866" s="241" t="s">
        <v>3</v>
      </c>
      <c r="F866" s="120"/>
      <c r="G866" s="230">
        <v>97.8</v>
      </c>
      <c r="H866" s="131">
        <f t="shared" si="68"/>
        <v>0</v>
      </c>
      <c r="I866" s="114"/>
      <c r="J866" s="194" t="str">
        <f t="shared" si="69"/>
        <v>-</v>
      </c>
    </row>
    <row r="867" spans="1:10" s="150" customFormat="1" ht="15.75" hidden="1" customHeight="1">
      <c r="A867" s="193" t="str">
        <f>CONCATENATE($P$814,SUM($J$815:J867))</f>
        <v>11,5.1</v>
      </c>
      <c r="B867" s="222" t="s">
        <v>2161</v>
      </c>
      <c r="C867" s="222"/>
      <c r="D867" s="202" t="s">
        <v>540</v>
      </c>
      <c r="E867" s="241" t="s">
        <v>3</v>
      </c>
      <c r="F867" s="120"/>
      <c r="G867" s="230">
        <v>49.61</v>
      </c>
      <c r="H867" s="131">
        <f t="shared" si="68"/>
        <v>0</v>
      </c>
      <c r="I867" s="114"/>
      <c r="J867" s="194" t="str">
        <f t="shared" si="69"/>
        <v>-</v>
      </c>
    </row>
    <row r="868" spans="1:10" s="150" customFormat="1" ht="15.75" hidden="1" customHeight="1">
      <c r="A868" s="296" t="str">
        <f>CONCATENATE($P$814,SUM($J$815:J868))</f>
        <v>11,5.1</v>
      </c>
      <c r="B868" s="317" t="s">
        <v>2162</v>
      </c>
      <c r="C868" s="317"/>
      <c r="D868" s="202" t="s">
        <v>541</v>
      </c>
      <c r="E868" s="241" t="s">
        <v>3</v>
      </c>
      <c r="F868" s="120"/>
      <c r="G868" s="310">
        <v>44</v>
      </c>
      <c r="H868" s="131">
        <f t="shared" si="68"/>
        <v>0</v>
      </c>
      <c r="I868" s="135"/>
      <c r="J868" s="194" t="str">
        <f t="shared" si="69"/>
        <v>-</v>
      </c>
    </row>
    <row r="869" spans="1:10" s="150" customFormat="1" ht="15.75" hidden="1" customHeight="1">
      <c r="A869" s="193" t="str">
        <f>CONCATENATE($P$814,SUM($J$815:J869))</f>
        <v>11,5.1</v>
      </c>
      <c r="B869" s="222" t="s">
        <v>2163</v>
      </c>
      <c r="C869" s="222"/>
      <c r="D869" s="202" t="s">
        <v>542</v>
      </c>
      <c r="E869" s="241" t="s">
        <v>3</v>
      </c>
      <c r="F869" s="120"/>
      <c r="G869" s="230">
        <v>62.16</v>
      </c>
      <c r="H869" s="131">
        <f t="shared" si="68"/>
        <v>0</v>
      </c>
      <c r="I869" s="114"/>
      <c r="J869" s="194" t="str">
        <f t="shared" si="69"/>
        <v>-</v>
      </c>
    </row>
    <row r="870" spans="1:10" s="150" customFormat="1" ht="15.75" hidden="1" customHeight="1">
      <c r="A870" s="193" t="str">
        <f>CONCATENATE($P$814,SUM($J$815:J870))</f>
        <v>11,5.1</v>
      </c>
      <c r="B870" s="222" t="s">
        <v>2164</v>
      </c>
      <c r="C870" s="222"/>
      <c r="D870" s="202" t="s">
        <v>543</v>
      </c>
      <c r="E870" s="241" t="s">
        <v>3</v>
      </c>
      <c r="F870" s="120"/>
      <c r="G870" s="230">
        <v>65.37</v>
      </c>
      <c r="H870" s="131">
        <f t="shared" si="68"/>
        <v>0</v>
      </c>
      <c r="I870" s="114"/>
      <c r="J870" s="194" t="str">
        <f t="shared" si="69"/>
        <v>-</v>
      </c>
    </row>
    <row r="871" spans="1:10" s="150" customFormat="1" ht="15.75" hidden="1" customHeight="1">
      <c r="A871" s="193" t="str">
        <f>CONCATENATE($P$814,SUM($J$815:J871))</f>
        <v>11,5.1</v>
      </c>
      <c r="B871" s="222" t="s">
        <v>2165</v>
      </c>
      <c r="C871" s="222"/>
      <c r="D871" s="202" t="s">
        <v>545</v>
      </c>
      <c r="E871" s="241" t="s">
        <v>3</v>
      </c>
      <c r="F871" s="120"/>
      <c r="G871" s="230">
        <v>115.15</v>
      </c>
      <c r="H871" s="131">
        <f t="shared" si="68"/>
        <v>0</v>
      </c>
      <c r="I871" s="121"/>
      <c r="J871" s="194" t="str">
        <f t="shared" si="69"/>
        <v>-</v>
      </c>
    </row>
    <row r="872" spans="1:10" s="150" customFormat="1" ht="15.75" hidden="1" customHeight="1">
      <c r="A872" s="193" t="str">
        <f>CONCATENATE($P$814,SUM($J$815:J872))</f>
        <v>11,5.1</v>
      </c>
      <c r="B872" s="222" t="s">
        <v>2166</v>
      </c>
      <c r="C872" s="222"/>
      <c r="D872" s="202" t="s">
        <v>548</v>
      </c>
      <c r="E872" s="241" t="s">
        <v>3</v>
      </c>
      <c r="F872" s="120"/>
      <c r="G872" s="230">
        <v>135.94999999999999</v>
      </c>
      <c r="H872" s="131">
        <f t="shared" si="68"/>
        <v>0</v>
      </c>
      <c r="I872" s="121"/>
      <c r="J872" s="194" t="str">
        <f t="shared" si="69"/>
        <v>-</v>
      </c>
    </row>
    <row r="873" spans="1:10" s="150" customFormat="1" ht="15.75" hidden="1" customHeight="1">
      <c r="A873" s="193" t="str">
        <f>CONCATENATE($P$814,SUM($J$815:J873))</f>
        <v>11,5.1</v>
      </c>
      <c r="B873" s="222" t="s">
        <v>2167</v>
      </c>
      <c r="C873" s="222"/>
      <c r="D873" s="202" t="s">
        <v>544</v>
      </c>
      <c r="E873" s="241" t="s">
        <v>3</v>
      </c>
      <c r="F873" s="120"/>
      <c r="G873" s="230">
        <v>164.91</v>
      </c>
      <c r="H873" s="131">
        <f t="shared" si="68"/>
        <v>0</v>
      </c>
      <c r="I873" s="121"/>
      <c r="J873" s="194" t="str">
        <f t="shared" si="69"/>
        <v>-</v>
      </c>
    </row>
    <row r="874" spans="1:10" s="150" customFormat="1" ht="15.75" hidden="1" customHeight="1">
      <c r="A874" s="193" t="str">
        <f>CONCATENATE($P$814,SUM($J$815:J874))</f>
        <v>11,5.1</v>
      </c>
      <c r="B874" s="222" t="s">
        <v>2168</v>
      </c>
      <c r="C874" s="222"/>
      <c r="D874" s="202" t="s">
        <v>546</v>
      </c>
      <c r="E874" s="241" t="s">
        <v>3</v>
      </c>
      <c r="F874" s="120"/>
      <c r="G874" s="230">
        <v>224.65</v>
      </c>
      <c r="H874" s="131">
        <f t="shared" si="68"/>
        <v>0</v>
      </c>
      <c r="I874" s="121"/>
      <c r="J874" s="194" t="str">
        <f t="shared" si="69"/>
        <v>-</v>
      </c>
    </row>
    <row r="875" spans="1:10" s="195" customFormat="1" ht="15.75" hidden="1" customHeight="1">
      <c r="A875" s="193" t="str">
        <f>CONCATENATE($P$814,SUM($J$815:J875))</f>
        <v>11,5.1</v>
      </c>
      <c r="B875" s="222" t="s">
        <v>2169</v>
      </c>
      <c r="C875" s="222"/>
      <c r="D875" s="202" t="s">
        <v>547</v>
      </c>
      <c r="E875" s="241" t="s">
        <v>3</v>
      </c>
      <c r="F875" s="120"/>
      <c r="G875" s="230">
        <v>261.67</v>
      </c>
      <c r="H875" s="131">
        <f t="shared" si="68"/>
        <v>0</v>
      </c>
      <c r="I875" s="139"/>
      <c r="J875" s="201" t="str">
        <f t="shared" si="69"/>
        <v>-</v>
      </c>
    </row>
    <row r="876" spans="1:10" s="150" customFormat="1" ht="15.75" hidden="1" customHeight="1">
      <c r="A876" s="193" t="str">
        <f>CONCATENATE($P$814,SUM($J$815:J876))</f>
        <v>11,5.1</v>
      </c>
      <c r="B876" s="222" t="s">
        <v>2170</v>
      </c>
      <c r="C876" s="222"/>
      <c r="D876" s="202" t="s">
        <v>549</v>
      </c>
      <c r="E876" s="241" t="s">
        <v>3</v>
      </c>
      <c r="F876" s="120"/>
      <c r="G876" s="230">
        <v>240.51</v>
      </c>
      <c r="H876" s="131">
        <f t="shared" si="68"/>
        <v>0</v>
      </c>
      <c r="I876" s="121"/>
      <c r="J876" s="194" t="str">
        <f t="shared" si="69"/>
        <v>-</v>
      </c>
    </row>
    <row r="877" spans="1:10" s="195" customFormat="1" ht="15.75" hidden="1" customHeight="1">
      <c r="A877" s="193" t="str">
        <f>CONCATENATE($P$814,SUM($J$815:J877))</f>
        <v>11,5.1</v>
      </c>
      <c r="B877" s="222" t="s">
        <v>2171</v>
      </c>
      <c r="C877" s="222"/>
      <c r="D877" s="202" t="s">
        <v>521</v>
      </c>
      <c r="E877" s="241" t="s">
        <v>3</v>
      </c>
      <c r="F877" s="120"/>
      <c r="G877" s="230">
        <v>130.87</v>
      </c>
      <c r="H877" s="131">
        <f t="shared" si="68"/>
        <v>0</v>
      </c>
      <c r="I877" s="139"/>
      <c r="J877" s="201" t="str">
        <f t="shared" si="69"/>
        <v>-</v>
      </c>
    </row>
    <row r="878" spans="1:10" s="150" customFormat="1" ht="15.75" hidden="1" customHeight="1">
      <c r="A878" s="193" t="str">
        <f>CONCATENATE($P$814,SUM($J$815:J878))</f>
        <v>11,5.1</v>
      </c>
      <c r="B878" s="222" t="s">
        <v>2172</v>
      </c>
      <c r="C878" s="222"/>
      <c r="D878" s="202" t="s">
        <v>522</v>
      </c>
      <c r="E878" s="241" t="s">
        <v>3</v>
      </c>
      <c r="F878" s="120"/>
      <c r="G878" s="230">
        <v>141.43</v>
      </c>
      <c r="H878" s="131">
        <f t="shared" si="68"/>
        <v>0</v>
      </c>
      <c r="I878" s="121"/>
      <c r="J878" s="194" t="str">
        <f t="shared" si="69"/>
        <v>-</v>
      </c>
    </row>
    <row r="879" spans="1:10" s="150" customFormat="1" ht="15.75" hidden="1" customHeight="1">
      <c r="A879" s="193" t="str">
        <f>CONCATENATE($P$814,SUM($J$815:J879))</f>
        <v>11,5.1</v>
      </c>
      <c r="B879" s="222"/>
      <c r="C879" s="222"/>
      <c r="D879" s="202"/>
      <c r="E879" s="241"/>
      <c r="F879" s="120"/>
      <c r="G879" s="230"/>
      <c r="H879" s="131">
        <f t="shared" si="68"/>
        <v>0</v>
      </c>
      <c r="I879" s="121"/>
      <c r="J879" s="194" t="str">
        <f t="shared" ref="J879:J887" si="70">IF(F879&gt;0.01,1,"-")</f>
        <v>-</v>
      </c>
    </row>
    <row r="880" spans="1:10" s="150" customFormat="1" ht="15.75" hidden="1" customHeight="1">
      <c r="A880" s="193" t="str">
        <f>CONCATENATE($P$814,SUM($J$815:J880))</f>
        <v>11,5.1</v>
      </c>
      <c r="B880" s="222"/>
      <c r="C880" s="222"/>
      <c r="D880" s="202"/>
      <c r="E880" s="241"/>
      <c r="F880" s="120"/>
      <c r="G880" s="230"/>
      <c r="H880" s="131">
        <f t="shared" ref="H880:H887" si="71">F880*G880</f>
        <v>0</v>
      </c>
      <c r="I880" s="121"/>
      <c r="J880" s="194" t="str">
        <f t="shared" si="70"/>
        <v>-</v>
      </c>
    </row>
    <row r="881" spans="1:16" s="150" customFormat="1" ht="15.75" hidden="1" customHeight="1">
      <c r="A881" s="193" t="str">
        <f>CONCATENATE($P$814,SUM($J$815:J881))</f>
        <v>11,5.1</v>
      </c>
      <c r="B881" s="222"/>
      <c r="C881" s="222"/>
      <c r="D881" s="202"/>
      <c r="E881" s="241"/>
      <c r="F881" s="120"/>
      <c r="G881" s="230"/>
      <c r="H881" s="131">
        <f t="shared" si="71"/>
        <v>0</v>
      </c>
      <c r="I881" s="121"/>
      <c r="J881" s="194" t="str">
        <f t="shared" si="70"/>
        <v>-</v>
      </c>
    </row>
    <row r="882" spans="1:16" s="150" customFormat="1" ht="15.75" hidden="1" customHeight="1">
      <c r="A882" s="193" t="str">
        <f>CONCATENATE($P$814,SUM($J$815:J882))</f>
        <v>11,5.1</v>
      </c>
      <c r="B882" s="222"/>
      <c r="C882" s="222"/>
      <c r="D882" s="202"/>
      <c r="E882" s="241"/>
      <c r="F882" s="120"/>
      <c r="G882" s="230"/>
      <c r="H882" s="131">
        <f t="shared" si="71"/>
        <v>0</v>
      </c>
      <c r="I882" s="121"/>
      <c r="J882" s="194" t="str">
        <f t="shared" si="70"/>
        <v>-</v>
      </c>
    </row>
    <row r="883" spans="1:16" s="150" customFormat="1" ht="15.75" hidden="1" customHeight="1">
      <c r="A883" s="193" t="str">
        <f>CONCATENATE($P$814,SUM($J$815:J883))</f>
        <v>11,5.1</v>
      </c>
      <c r="B883" s="222"/>
      <c r="C883" s="222"/>
      <c r="D883" s="202"/>
      <c r="E883" s="241"/>
      <c r="F883" s="120"/>
      <c r="G883" s="230"/>
      <c r="H883" s="131">
        <f t="shared" si="71"/>
        <v>0</v>
      </c>
      <c r="I883" s="121"/>
      <c r="J883" s="194" t="str">
        <f t="shared" si="70"/>
        <v>-</v>
      </c>
    </row>
    <row r="884" spans="1:16" s="195" customFormat="1" ht="15.75" hidden="1" customHeight="1">
      <c r="A884" s="193" t="str">
        <f>CONCATENATE($P$814,SUM($J$815:J884))</f>
        <v>11,5.1</v>
      </c>
      <c r="B884" s="222"/>
      <c r="C884" s="222"/>
      <c r="D884" s="202"/>
      <c r="E884" s="241"/>
      <c r="F884" s="120"/>
      <c r="G884" s="230"/>
      <c r="H884" s="131">
        <f t="shared" si="71"/>
        <v>0</v>
      </c>
      <c r="I884" s="139"/>
      <c r="J884" s="201" t="str">
        <f t="shared" si="70"/>
        <v>-</v>
      </c>
    </row>
    <row r="885" spans="1:16" s="150" customFormat="1" ht="15.75" hidden="1" customHeight="1">
      <c r="A885" s="193" t="str">
        <f>CONCATENATE($P$814,SUM($J$815:J885))</f>
        <v>11,5.1</v>
      </c>
      <c r="B885" s="222"/>
      <c r="C885" s="222"/>
      <c r="D885" s="202"/>
      <c r="E885" s="241"/>
      <c r="F885" s="120"/>
      <c r="G885" s="230"/>
      <c r="H885" s="131">
        <f t="shared" si="71"/>
        <v>0</v>
      </c>
      <c r="I885" s="121"/>
      <c r="J885" s="194" t="str">
        <f t="shared" si="70"/>
        <v>-</v>
      </c>
    </row>
    <row r="886" spans="1:16" s="150" customFormat="1" ht="15.75" hidden="1" customHeight="1">
      <c r="A886" s="193" t="str">
        <f>CONCATENATE($P$814,SUM($J$815:J886))</f>
        <v>11,5.1</v>
      </c>
      <c r="B886" s="222"/>
      <c r="C886" s="222"/>
      <c r="D886" s="202"/>
      <c r="E886" s="241"/>
      <c r="F886" s="120"/>
      <c r="G886" s="230"/>
      <c r="H886" s="131">
        <f t="shared" si="71"/>
        <v>0</v>
      </c>
      <c r="I886" s="121"/>
      <c r="J886" s="194" t="str">
        <f t="shared" si="70"/>
        <v>-</v>
      </c>
    </row>
    <row r="887" spans="1:16" s="150" customFormat="1" ht="15.75" hidden="1" customHeight="1">
      <c r="A887" s="193" t="str">
        <f>CONCATENATE($P$814,SUM($J$815:J887))</f>
        <v>11,5.1</v>
      </c>
      <c r="B887" s="222"/>
      <c r="C887" s="222"/>
      <c r="D887" s="202"/>
      <c r="E887" s="241"/>
      <c r="F887" s="120"/>
      <c r="G887" s="230"/>
      <c r="H887" s="131">
        <f t="shared" si="71"/>
        <v>0</v>
      </c>
      <c r="I887" s="121"/>
      <c r="J887" s="194" t="str">
        <f t="shared" si="70"/>
        <v>-</v>
      </c>
    </row>
    <row r="888" spans="1:16" s="165" customFormat="1" ht="30" customHeight="1">
      <c r="A888" s="318"/>
      <c r="B888" s="319"/>
      <c r="C888" s="452"/>
      <c r="D888" s="304"/>
      <c r="E888" s="305" t="s">
        <v>1263</v>
      </c>
      <c r="F888" s="306"/>
      <c r="G888" s="312"/>
      <c r="H888" s="308">
        <f>A814</f>
        <v>11.5</v>
      </c>
      <c r="I888" s="337">
        <f>SUM(H815:H887)</f>
        <v>1194</v>
      </c>
      <c r="J888" s="207">
        <f>IF(I888&gt;0.01,1,"")</f>
        <v>1</v>
      </c>
    </row>
    <row r="889" spans="1:16" s="165" customFormat="1" ht="15.75" customHeight="1">
      <c r="A889" s="288" t="s">
        <v>2930</v>
      </c>
      <c r="B889" s="289"/>
      <c r="C889" s="456"/>
      <c r="D889" s="290" t="s">
        <v>1229</v>
      </c>
      <c r="E889" s="291"/>
      <c r="F889" s="292"/>
      <c r="G889" s="293"/>
      <c r="H889" s="294"/>
      <c r="I889" s="295"/>
      <c r="J889" s="207">
        <f>IF(SUM(F890:F931)&gt;0.001,1,"")</f>
        <v>1</v>
      </c>
      <c r="M889" s="165" t="str">
        <f>CONCATENATE(".",SUM(J624,J667,J683,J734,J777,J814,J889))</f>
        <v>.6</v>
      </c>
      <c r="P889" s="165" t="str">
        <f>CONCATENATE(A889,".")</f>
        <v>11.6.</v>
      </c>
    </row>
    <row r="890" spans="1:16" s="150" customFormat="1" ht="15.75" hidden="1" customHeight="1">
      <c r="A890" s="193" t="str">
        <f>CONCATENATE($P$889,SUM($J890:J$890))</f>
        <v>11.6.0</v>
      </c>
      <c r="B890" s="222" t="s">
        <v>2173</v>
      </c>
      <c r="C890" s="222"/>
      <c r="D890" s="202" t="s">
        <v>1154</v>
      </c>
      <c r="E890" s="241" t="s">
        <v>3</v>
      </c>
      <c r="F890" s="111"/>
      <c r="G890" s="237">
        <v>13258.27</v>
      </c>
      <c r="H890" s="131">
        <f>F890*G890</f>
        <v>0</v>
      </c>
      <c r="I890" s="110"/>
      <c r="J890" s="194" t="str">
        <f t="shared" ref="J890:J931" si="72">IF(F890&gt;0.01,1,"-")</f>
        <v>-</v>
      </c>
    </row>
    <row r="891" spans="1:16" s="150" customFormat="1" ht="15.75" hidden="1" customHeight="1">
      <c r="A891" s="193" t="str">
        <f>CONCATENATE($P$889,SUM($J$890:J891))</f>
        <v>11.6.0</v>
      </c>
      <c r="B891" s="222" t="s">
        <v>2174</v>
      </c>
      <c r="C891" s="222"/>
      <c r="D891" s="202" t="s">
        <v>565</v>
      </c>
      <c r="E891" s="241" t="s">
        <v>3</v>
      </c>
      <c r="F891" s="111"/>
      <c r="G891" s="230">
        <v>328.56</v>
      </c>
      <c r="H891" s="131">
        <f t="shared" ref="H891:H931" si="73">F891*G891</f>
        <v>0</v>
      </c>
      <c r="I891" s="110"/>
      <c r="J891" s="194" t="str">
        <f t="shared" si="72"/>
        <v>-</v>
      </c>
    </row>
    <row r="892" spans="1:16" s="150" customFormat="1" ht="15.75" hidden="1" customHeight="1">
      <c r="A892" s="193" t="str">
        <f>CONCATENATE($P$889,SUM($J$890:J892))</f>
        <v>11.6.0</v>
      </c>
      <c r="B892" s="222" t="s">
        <v>2175</v>
      </c>
      <c r="C892" s="222"/>
      <c r="D892" s="202" t="s">
        <v>566</v>
      </c>
      <c r="E892" s="241" t="s">
        <v>3</v>
      </c>
      <c r="F892" s="111"/>
      <c r="G892" s="230">
        <v>2633.6</v>
      </c>
      <c r="H892" s="131">
        <f t="shared" si="73"/>
        <v>0</v>
      </c>
      <c r="I892" s="110"/>
      <c r="J892" s="194" t="str">
        <f t="shared" si="72"/>
        <v>-</v>
      </c>
    </row>
    <row r="893" spans="1:16" s="195" customFormat="1" ht="15.75" hidden="1" customHeight="1">
      <c r="A893" s="193" t="str">
        <f>CONCATENATE($P$889,SUM($J$890:J893))</f>
        <v>11.6.0</v>
      </c>
      <c r="B893" s="222" t="s">
        <v>2176</v>
      </c>
      <c r="C893" s="222"/>
      <c r="D893" s="202" t="s">
        <v>567</v>
      </c>
      <c r="E893" s="241" t="s">
        <v>3</v>
      </c>
      <c r="F893" s="111"/>
      <c r="G893" s="230">
        <v>351.4</v>
      </c>
      <c r="H893" s="131">
        <f t="shared" si="73"/>
        <v>0</v>
      </c>
      <c r="I893" s="132"/>
      <c r="J893" s="201" t="str">
        <f t="shared" si="72"/>
        <v>-</v>
      </c>
    </row>
    <row r="894" spans="1:16" s="150" customFormat="1" ht="15.75" hidden="1" customHeight="1">
      <c r="A894" s="193" t="str">
        <f>CONCATENATE($P$889,SUM($J$890:J894))</f>
        <v>11.6.0</v>
      </c>
      <c r="B894" s="222" t="s">
        <v>2177</v>
      </c>
      <c r="C894" s="222"/>
      <c r="D894" s="202" t="s">
        <v>568</v>
      </c>
      <c r="E894" s="241" t="s">
        <v>3</v>
      </c>
      <c r="F894" s="111"/>
      <c r="G894" s="230">
        <v>245.4</v>
      </c>
      <c r="H894" s="131">
        <f t="shared" si="73"/>
        <v>0</v>
      </c>
      <c r="I894" s="110"/>
      <c r="J894" s="194" t="str">
        <f t="shared" si="72"/>
        <v>-</v>
      </c>
    </row>
    <row r="895" spans="1:16" s="150" customFormat="1" ht="15.75" hidden="1" customHeight="1">
      <c r="A895" s="193" t="str">
        <f>CONCATENATE($P$889,SUM($J$890:J895))</f>
        <v>11.6.0</v>
      </c>
      <c r="B895" s="222" t="s">
        <v>2178</v>
      </c>
      <c r="C895" s="222"/>
      <c r="D895" s="202" t="s">
        <v>569</v>
      </c>
      <c r="E895" s="241" t="s">
        <v>3</v>
      </c>
      <c r="F895" s="111"/>
      <c r="G895" s="230">
        <v>237.73</v>
      </c>
      <c r="H895" s="131">
        <f t="shared" si="73"/>
        <v>0</v>
      </c>
      <c r="I895" s="110"/>
      <c r="J895" s="194" t="str">
        <f t="shared" si="72"/>
        <v>-</v>
      </c>
    </row>
    <row r="896" spans="1:16" s="150" customFormat="1" ht="15.75" hidden="1" customHeight="1">
      <c r="A896" s="193" t="str">
        <f>CONCATENATE($P$889,SUM($J$890:J896))</f>
        <v>11.6.0</v>
      </c>
      <c r="B896" s="222" t="s">
        <v>2179</v>
      </c>
      <c r="C896" s="222"/>
      <c r="D896" s="202" t="s">
        <v>1437</v>
      </c>
      <c r="E896" s="241" t="s">
        <v>1391</v>
      </c>
      <c r="F896" s="111"/>
      <c r="G896" s="230">
        <v>76.33</v>
      </c>
      <c r="H896" s="131">
        <f t="shared" si="73"/>
        <v>0</v>
      </c>
      <c r="I896" s="110"/>
      <c r="J896" s="194" t="str">
        <f t="shared" si="72"/>
        <v>-</v>
      </c>
    </row>
    <row r="897" spans="1:10" s="150" customFormat="1" ht="15.75" hidden="1" customHeight="1">
      <c r="A897" s="193" t="str">
        <f>CONCATENATE($P$889,SUM($J$890:J897))</f>
        <v>11.6.0</v>
      </c>
      <c r="B897" s="222" t="s">
        <v>2180</v>
      </c>
      <c r="C897" s="222"/>
      <c r="D897" s="202" t="s">
        <v>1438</v>
      </c>
      <c r="E897" s="241" t="s">
        <v>1391</v>
      </c>
      <c r="F897" s="111"/>
      <c r="G897" s="230">
        <v>129.19</v>
      </c>
      <c r="H897" s="131">
        <f t="shared" si="73"/>
        <v>0</v>
      </c>
      <c r="I897" s="110"/>
      <c r="J897" s="194" t="str">
        <f t="shared" si="72"/>
        <v>-</v>
      </c>
    </row>
    <row r="898" spans="1:10" s="195" customFormat="1" ht="15.75" hidden="1" customHeight="1">
      <c r="A898" s="193" t="str">
        <f>CONCATENATE($P$889,SUM($J$890:J898))</f>
        <v>11.6.0</v>
      </c>
      <c r="B898" s="222" t="s">
        <v>2181</v>
      </c>
      <c r="C898" s="222"/>
      <c r="D898" s="202" t="s">
        <v>563</v>
      </c>
      <c r="E898" s="241" t="s">
        <v>3</v>
      </c>
      <c r="F898" s="111"/>
      <c r="G898" s="230">
        <v>6.57</v>
      </c>
      <c r="H898" s="131">
        <f t="shared" si="73"/>
        <v>0</v>
      </c>
      <c r="I898" s="132"/>
      <c r="J898" s="201" t="str">
        <f t="shared" si="72"/>
        <v>-</v>
      </c>
    </row>
    <row r="899" spans="1:10" s="150" customFormat="1" ht="15.75" hidden="1" customHeight="1">
      <c r="A899" s="193" t="str">
        <f>CONCATENATE($P$889,SUM($J$890:J899))</f>
        <v>11.6.0</v>
      </c>
      <c r="B899" s="222" t="s">
        <v>2182</v>
      </c>
      <c r="C899" s="222"/>
      <c r="D899" s="202" t="s">
        <v>564</v>
      </c>
      <c r="E899" s="241" t="s">
        <v>3</v>
      </c>
      <c r="F899" s="111"/>
      <c r="G899" s="230">
        <v>6.88</v>
      </c>
      <c r="H899" s="131">
        <f t="shared" si="73"/>
        <v>0</v>
      </c>
      <c r="I899" s="110"/>
      <c r="J899" s="194" t="str">
        <f t="shared" si="72"/>
        <v>-</v>
      </c>
    </row>
    <row r="900" spans="1:10" s="150" customFormat="1" ht="15.75" hidden="1" customHeight="1">
      <c r="A900" s="193" t="str">
        <f>CONCATENATE($P$889,SUM($J$890:J900))</f>
        <v>11.6.0</v>
      </c>
      <c r="B900" s="222" t="s">
        <v>2183</v>
      </c>
      <c r="C900" s="222"/>
      <c r="D900" s="202" t="s">
        <v>562</v>
      </c>
      <c r="E900" s="241" t="s">
        <v>3</v>
      </c>
      <c r="F900" s="111"/>
      <c r="G900" s="230">
        <v>276.7</v>
      </c>
      <c r="H900" s="131">
        <f t="shared" si="73"/>
        <v>0</v>
      </c>
      <c r="I900" s="110"/>
      <c r="J900" s="194" t="str">
        <f t="shared" si="72"/>
        <v>-</v>
      </c>
    </row>
    <row r="901" spans="1:10" s="150" customFormat="1" ht="15.75" hidden="1" customHeight="1">
      <c r="A901" s="193" t="str">
        <f>CONCATENATE($P$889,SUM($J$890:J901))</f>
        <v>11.6.0</v>
      </c>
      <c r="B901" s="222" t="s">
        <v>2184</v>
      </c>
      <c r="C901" s="222"/>
      <c r="D901" s="202" t="s">
        <v>2185</v>
      </c>
      <c r="E901" s="241" t="s">
        <v>3</v>
      </c>
      <c r="F901" s="111"/>
      <c r="G901" s="230">
        <v>100295.42</v>
      </c>
      <c r="H901" s="131">
        <f t="shared" si="73"/>
        <v>0</v>
      </c>
      <c r="I901" s="110"/>
      <c r="J901" s="194" t="str">
        <f t="shared" si="72"/>
        <v>-</v>
      </c>
    </row>
    <row r="902" spans="1:10" s="150" customFormat="1" ht="15.75" hidden="1" customHeight="1">
      <c r="A902" s="193" t="str">
        <f>CONCATENATE($P$889,SUM($J$890:J902))</f>
        <v>11.6.0</v>
      </c>
      <c r="B902" s="222" t="s">
        <v>2186</v>
      </c>
      <c r="C902" s="222"/>
      <c r="D902" s="202" t="s">
        <v>1439</v>
      </c>
      <c r="E902" s="241" t="s">
        <v>3</v>
      </c>
      <c r="F902" s="111"/>
      <c r="G902" s="230">
        <v>89586.9</v>
      </c>
      <c r="H902" s="131">
        <f t="shared" si="73"/>
        <v>0</v>
      </c>
      <c r="I902" s="110"/>
      <c r="J902" s="194" t="str">
        <f t="shared" si="72"/>
        <v>-</v>
      </c>
    </row>
    <row r="903" spans="1:10" s="195" customFormat="1" ht="15.75" hidden="1" customHeight="1">
      <c r="A903" s="193" t="str">
        <f>CONCATENATE($P$889,SUM($J$890:J903))</f>
        <v>11.6.0</v>
      </c>
      <c r="B903" s="222" t="s">
        <v>2187</v>
      </c>
      <c r="C903" s="222"/>
      <c r="D903" s="202" t="s">
        <v>2188</v>
      </c>
      <c r="E903" s="241" t="s">
        <v>3</v>
      </c>
      <c r="F903" s="111"/>
      <c r="G903" s="230">
        <v>81908.55</v>
      </c>
      <c r="H903" s="131">
        <f t="shared" si="73"/>
        <v>0</v>
      </c>
      <c r="I903" s="132"/>
      <c r="J903" s="201" t="str">
        <f t="shared" si="72"/>
        <v>-</v>
      </c>
    </row>
    <row r="904" spans="1:10" s="150" customFormat="1" ht="15.75" hidden="1" customHeight="1">
      <c r="A904" s="193" t="str">
        <f>CONCATENATE($P$889,SUM($J$890:J904))</f>
        <v>11.6.0</v>
      </c>
      <c r="B904" s="222" t="s">
        <v>2189</v>
      </c>
      <c r="C904" s="222"/>
      <c r="D904" s="202" t="s">
        <v>570</v>
      </c>
      <c r="E904" s="241" t="s">
        <v>3</v>
      </c>
      <c r="F904" s="111"/>
      <c r="G904" s="230">
        <v>138.25</v>
      </c>
      <c r="H904" s="131">
        <f t="shared" si="73"/>
        <v>0</v>
      </c>
      <c r="I904" s="110"/>
      <c r="J904" s="194" t="str">
        <f t="shared" si="72"/>
        <v>-</v>
      </c>
    </row>
    <row r="905" spans="1:10" s="150" customFormat="1" ht="15.75" hidden="1" customHeight="1">
      <c r="A905" s="193" t="str">
        <f>CONCATENATE($P$889,SUM($J$890:J905))</f>
        <v>11.6.0</v>
      </c>
      <c r="B905" s="222" t="s">
        <v>2190</v>
      </c>
      <c r="C905" s="222"/>
      <c r="D905" s="202" t="s">
        <v>571</v>
      </c>
      <c r="E905" s="241" t="s">
        <v>3</v>
      </c>
      <c r="F905" s="111"/>
      <c r="G905" s="230">
        <v>154.4</v>
      </c>
      <c r="H905" s="131">
        <f t="shared" si="73"/>
        <v>0</v>
      </c>
      <c r="I905" s="110"/>
      <c r="J905" s="194" t="str">
        <f t="shared" si="72"/>
        <v>-</v>
      </c>
    </row>
    <row r="906" spans="1:10" s="195" customFormat="1" ht="15.75" hidden="1" customHeight="1">
      <c r="A906" s="193" t="str">
        <f>CONCATENATE($P$889,SUM($J$890:J906))</f>
        <v>11.6.0</v>
      </c>
      <c r="B906" s="222" t="s">
        <v>2191</v>
      </c>
      <c r="C906" s="222"/>
      <c r="D906" s="202" t="s">
        <v>552</v>
      </c>
      <c r="E906" s="241" t="s">
        <v>3</v>
      </c>
      <c r="F906" s="111"/>
      <c r="G906" s="230">
        <v>1085.6400000000001</v>
      </c>
      <c r="H906" s="131">
        <f t="shared" si="73"/>
        <v>0</v>
      </c>
      <c r="I906" s="132"/>
      <c r="J906" s="201" t="str">
        <f t="shared" si="72"/>
        <v>-</v>
      </c>
    </row>
    <row r="907" spans="1:10" s="150" customFormat="1" ht="15.75" hidden="1" customHeight="1">
      <c r="A907" s="193" t="str">
        <f>CONCATENATE($P$889,SUM($J$890:J907))</f>
        <v>11.6.0</v>
      </c>
      <c r="B907" s="222" t="s">
        <v>2192</v>
      </c>
      <c r="C907" s="222"/>
      <c r="D907" s="202" t="s">
        <v>555</v>
      </c>
      <c r="E907" s="241" t="s">
        <v>3</v>
      </c>
      <c r="F907" s="111"/>
      <c r="G907" s="230">
        <v>2533.27</v>
      </c>
      <c r="H907" s="131">
        <f t="shared" si="73"/>
        <v>0</v>
      </c>
      <c r="I907" s="110"/>
      <c r="J907" s="194" t="str">
        <f t="shared" si="72"/>
        <v>-</v>
      </c>
    </row>
    <row r="908" spans="1:10" s="150" customFormat="1" ht="15.75" hidden="1" customHeight="1">
      <c r="A908" s="193" t="str">
        <f>CONCATENATE($P$889,SUM($J$890:J908))</f>
        <v>11.6.0</v>
      </c>
      <c r="B908" s="222" t="s">
        <v>2193</v>
      </c>
      <c r="C908" s="222"/>
      <c r="D908" s="202" t="s">
        <v>556</v>
      </c>
      <c r="E908" s="241" t="s">
        <v>3</v>
      </c>
      <c r="F908" s="111"/>
      <c r="G908" s="230">
        <v>280.62</v>
      </c>
      <c r="H908" s="131">
        <f t="shared" si="73"/>
        <v>0</v>
      </c>
      <c r="I908" s="110"/>
      <c r="J908" s="194" t="str">
        <f t="shared" si="72"/>
        <v>-</v>
      </c>
    </row>
    <row r="909" spans="1:10" s="150" customFormat="1" ht="15.75" hidden="1" customHeight="1">
      <c r="A909" s="193" t="str">
        <f>CONCATENATE($P$889,SUM($J$890:J909))</f>
        <v>11.6.0</v>
      </c>
      <c r="B909" s="222" t="s">
        <v>2194</v>
      </c>
      <c r="C909" s="222"/>
      <c r="D909" s="202" t="s">
        <v>551</v>
      </c>
      <c r="E909" s="241" t="s">
        <v>3</v>
      </c>
      <c r="F909" s="111"/>
      <c r="G909" s="230">
        <v>209.15</v>
      </c>
      <c r="H909" s="131">
        <f t="shared" si="73"/>
        <v>0</v>
      </c>
      <c r="I909" s="110"/>
      <c r="J909" s="194" t="str">
        <f t="shared" si="72"/>
        <v>-</v>
      </c>
    </row>
    <row r="910" spans="1:10" s="150" customFormat="1" ht="15.75" hidden="1" customHeight="1">
      <c r="A910" s="193" t="str">
        <f>CONCATENATE($P$889,SUM($J$890:J910))</f>
        <v>11.6.0</v>
      </c>
      <c r="B910" s="222" t="s">
        <v>2195</v>
      </c>
      <c r="C910" s="222"/>
      <c r="D910" s="202" t="s">
        <v>1155</v>
      </c>
      <c r="E910" s="241" t="s">
        <v>3</v>
      </c>
      <c r="F910" s="111"/>
      <c r="G910" s="230">
        <v>1468</v>
      </c>
      <c r="H910" s="131">
        <f t="shared" si="73"/>
        <v>0</v>
      </c>
      <c r="I910" s="110"/>
      <c r="J910" s="194" t="str">
        <f t="shared" si="72"/>
        <v>-</v>
      </c>
    </row>
    <row r="911" spans="1:10" s="150" customFormat="1" ht="15.75" hidden="1" customHeight="1">
      <c r="A911" s="193" t="str">
        <f>CONCATENATE($P$889,SUM($J$890:J911))</f>
        <v>11.6.0</v>
      </c>
      <c r="B911" s="222" t="s">
        <v>2196</v>
      </c>
      <c r="C911" s="222"/>
      <c r="D911" s="202" t="s">
        <v>1156</v>
      </c>
      <c r="E911" s="241" t="s">
        <v>3</v>
      </c>
      <c r="F911" s="111"/>
      <c r="G911" s="230">
        <v>1807.05</v>
      </c>
      <c r="H911" s="131">
        <f t="shared" si="73"/>
        <v>0</v>
      </c>
      <c r="I911" s="110"/>
      <c r="J911" s="194" t="str">
        <f t="shared" si="72"/>
        <v>-</v>
      </c>
    </row>
    <row r="912" spans="1:10" s="150" customFormat="1" ht="15.75" hidden="1" customHeight="1">
      <c r="A912" s="296" t="s">
        <v>2884</v>
      </c>
      <c r="B912" s="393" t="s">
        <v>2197</v>
      </c>
      <c r="C912" s="464"/>
      <c r="D912" s="362" t="s">
        <v>557</v>
      </c>
      <c r="E912" s="392" t="s">
        <v>3</v>
      </c>
      <c r="F912" s="111"/>
      <c r="G912" s="368">
        <v>1266.71</v>
      </c>
      <c r="H912" s="131">
        <f t="shared" si="73"/>
        <v>0</v>
      </c>
      <c r="I912" s="110"/>
      <c r="J912" s="194" t="str">
        <f t="shared" si="72"/>
        <v>-</v>
      </c>
    </row>
    <row r="913" spans="1:10" s="195" customFormat="1" ht="15.75" hidden="1" customHeight="1">
      <c r="A913" s="193" t="str">
        <f>CONCATENATE($P$889,SUM($J$890:J913))</f>
        <v>11.6.0</v>
      </c>
      <c r="B913" s="222" t="s">
        <v>2198</v>
      </c>
      <c r="C913" s="222"/>
      <c r="D913" s="202" t="s">
        <v>558</v>
      </c>
      <c r="E913" s="241" t="s">
        <v>3</v>
      </c>
      <c r="F913" s="111"/>
      <c r="G913" s="230">
        <v>1807.05</v>
      </c>
      <c r="H913" s="131">
        <f t="shared" si="73"/>
        <v>0</v>
      </c>
      <c r="I913" s="132"/>
      <c r="J913" s="201" t="str">
        <f t="shared" si="72"/>
        <v>-</v>
      </c>
    </row>
    <row r="914" spans="1:10" s="150" customFormat="1" ht="15.75" customHeight="1">
      <c r="A914" s="296" t="str">
        <f>CONCATENATE($P$889,SUM($J$890:J914))</f>
        <v>11.6.1</v>
      </c>
      <c r="B914" s="222" t="s">
        <v>2199</v>
      </c>
      <c r="C914" s="222" t="s">
        <v>2903</v>
      </c>
      <c r="D914" s="202" t="s">
        <v>559</v>
      </c>
      <c r="E914" s="241" t="s">
        <v>3</v>
      </c>
      <c r="F914" s="111">
        <v>6</v>
      </c>
      <c r="G914" s="230">
        <v>1207.73</v>
      </c>
      <c r="H914" s="131">
        <f>ROUND(F914*G914,2)</f>
        <v>7246.38</v>
      </c>
      <c r="I914" s="110"/>
      <c r="J914" s="194">
        <f t="shared" si="72"/>
        <v>1</v>
      </c>
    </row>
    <row r="915" spans="1:10" s="150" customFormat="1" ht="15.75" hidden="1" customHeight="1">
      <c r="A915" s="193" t="str">
        <f>CONCATENATE($P$889,SUM($J$890:J915))</f>
        <v>11.6.1</v>
      </c>
      <c r="B915" s="222" t="s">
        <v>2200</v>
      </c>
      <c r="C915" s="222"/>
      <c r="D915" s="202" t="s">
        <v>561</v>
      </c>
      <c r="E915" s="241" t="s">
        <v>3</v>
      </c>
      <c r="F915" s="111"/>
      <c r="G915" s="230">
        <v>1487.58</v>
      </c>
      <c r="H915" s="131">
        <f t="shared" si="73"/>
        <v>0</v>
      </c>
      <c r="I915" s="110"/>
      <c r="J915" s="194" t="str">
        <f t="shared" si="72"/>
        <v>-</v>
      </c>
    </row>
    <row r="916" spans="1:10" s="150" customFormat="1" ht="15.75" hidden="1" customHeight="1">
      <c r="A916" s="193" t="str">
        <f>CONCATENATE($P$889,SUM($J$890:J916))</f>
        <v>11.6.1</v>
      </c>
      <c r="B916" s="222" t="s">
        <v>2201</v>
      </c>
      <c r="C916" s="222"/>
      <c r="D916" s="202" t="s">
        <v>560</v>
      </c>
      <c r="E916" s="241" t="s">
        <v>3</v>
      </c>
      <c r="F916" s="111"/>
      <c r="G916" s="230">
        <v>1483.98</v>
      </c>
      <c r="H916" s="131">
        <f t="shared" si="73"/>
        <v>0</v>
      </c>
      <c r="I916" s="110"/>
      <c r="J916" s="194" t="str">
        <f t="shared" si="72"/>
        <v>-</v>
      </c>
    </row>
    <row r="917" spans="1:10" s="150" customFormat="1" ht="15.75" hidden="1" customHeight="1">
      <c r="A917" s="193" t="str">
        <f>CONCATENATE($P$889,SUM($J$890:J917))</f>
        <v>11.6.1</v>
      </c>
      <c r="B917" s="222" t="s">
        <v>2202</v>
      </c>
      <c r="C917" s="222"/>
      <c r="D917" s="202" t="s">
        <v>554</v>
      </c>
      <c r="E917" s="241" t="s">
        <v>3</v>
      </c>
      <c r="F917" s="111"/>
      <c r="G917" s="230">
        <v>3386.44</v>
      </c>
      <c r="H917" s="131">
        <f t="shared" si="73"/>
        <v>0</v>
      </c>
      <c r="I917" s="110"/>
      <c r="J917" s="194" t="str">
        <f t="shared" si="72"/>
        <v>-</v>
      </c>
    </row>
    <row r="918" spans="1:10" s="195" customFormat="1" ht="15.75" hidden="1" customHeight="1">
      <c r="A918" s="296" t="str">
        <f>CONCATENATE($P$889,SUM($J$890:J918))</f>
        <v>11.6.1</v>
      </c>
      <c r="B918" s="393" t="s">
        <v>2203</v>
      </c>
      <c r="C918" s="393"/>
      <c r="D918" s="391" t="s">
        <v>572</v>
      </c>
      <c r="E918" s="392" t="s">
        <v>3</v>
      </c>
      <c r="F918" s="111"/>
      <c r="G918" s="368">
        <v>1055.24</v>
      </c>
      <c r="H918" s="131">
        <f t="shared" si="73"/>
        <v>0</v>
      </c>
      <c r="I918" s="132"/>
      <c r="J918" s="201" t="str">
        <f t="shared" si="72"/>
        <v>-</v>
      </c>
    </row>
    <row r="919" spans="1:10" s="150" customFormat="1" ht="15.75" hidden="1" customHeight="1">
      <c r="A919" s="193" t="str">
        <f>CONCATENATE($P$889,SUM($J$890:J919))</f>
        <v>11.6.1</v>
      </c>
      <c r="B919" s="222" t="s">
        <v>2204</v>
      </c>
      <c r="C919" s="222"/>
      <c r="D919" s="202" t="s">
        <v>2205</v>
      </c>
      <c r="E919" s="241" t="s">
        <v>3</v>
      </c>
      <c r="F919" s="111"/>
      <c r="G919" s="230">
        <v>2758.94</v>
      </c>
      <c r="H919" s="131">
        <f t="shared" si="73"/>
        <v>0</v>
      </c>
      <c r="I919" s="110"/>
      <c r="J919" s="194" t="str">
        <f t="shared" si="72"/>
        <v>-</v>
      </c>
    </row>
    <row r="920" spans="1:10" s="150" customFormat="1" ht="15.75" hidden="1" customHeight="1">
      <c r="A920" s="193" t="str">
        <f>CONCATENATE($P$889,SUM($J$890:J920))</f>
        <v>11.6.1</v>
      </c>
      <c r="B920" s="222" t="s">
        <v>2206</v>
      </c>
      <c r="C920" s="222"/>
      <c r="D920" s="202" t="s">
        <v>2207</v>
      </c>
      <c r="E920" s="241" t="s">
        <v>3</v>
      </c>
      <c r="F920" s="111"/>
      <c r="G920" s="230">
        <v>98.92</v>
      </c>
      <c r="H920" s="131">
        <f t="shared" si="73"/>
        <v>0</v>
      </c>
      <c r="I920" s="110"/>
      <c r="J920" s="194" t="str">
        <f t="shared" si="72"/>
        <v>-</v>
      </c>
    </row>
    <row r="921" spans="1:10" s="150" customFormat="1" ht="15.75" hidden="1" customHeight="1">
      <c r="A921" s="193" t="str">
        <f>CONCATENATE($P$889,SUM($J$890:J921))</f>
        <v>11.6.1</v>
      </c>
      <c r="B921" s="223" t="s">
        <v>2208</v>
      </c>
      <c r="C921" s="223"/>
      <c r="D921" s="203" t="s">
        <v>1230</v>
      </c>
      <c r="E921" s="241" t="s">
        <v>3</v>
      </c>
      <c r="F921" s="111"/>
      <c r="G921" s="231">
        <v>39906.76</v>
      </c>
      <c r="H921" s="131">
        <f t="shared" si="73"/>
        <v>0</v>
      </c>
      <c r="I921" s="110"/>
      <c r="J921" s="194" t="str">
        <f t="shared" si="72"/>
        <v>-</v>
      </c>
    </row>
    <row r="922" spans="1:10" s="150" customFormat="1" ht="15.75" hidden="1" customHeight="1">
      <c r="A922" s="193" t="str">
        <f>CONCATENATE($P$889,SUM($J$890:J922))</f>
        <v>11.6.1</v>
      </c>
      <c r="B922" s="223" t="s">
        <v>2209</v>
      </c>
      <c r="C922" s="223"/>
      <c r="D922" s="203" t="s">
        <v>1231</v>
      </c>
      <c r="E922" s="241" t="s">
        <v>3</v>
      </c>
      <c r="F922" s="111"/>
      <c r="G922" s="231">
        <v>50459.16</v>
      </c>
      <c r="H922" s="131">
        <f t="shared" si="73"/>
        <v>0</v>
      </c>
      <c r="I922" s="110"/>
      <c r="J922" s="194" t="str">
        <f t="shared" si="72"/>
        <v>-</v>
      </c>
    </row>
    <row r="923" spans="1:10" s="150" customFormat="1" ht="15.75" hidden="1" customHeight="1">
      <c r="A923" s="193" t="str">
        <f>CONCATENATE($P$889,SUM($J$890:J923))</f>
        <v>11.6.1</v>
      </c>
      <c r="B923" s="223" t="s">
        <v>2210</v>
      </c>
      <c r="C923" s="223"/>
      <c r="D923" s="203" t="s">
        <v>1232</v>
      </c>
      <c r="E923" s="241" t="s">
        <v>3</v>
      </c>
      <c r="F923" s="111"/>
      <c r="G923" s="231">
        <v>58404.44</v>
      </c>
      <c r="H923" s="131">
        <f t="shared" si="73"/>
        <v>0</v>
      </c>
      <c r="I923" s="110"/>
      <c r="J923" s="194" t="str">
        <f t="shared" si="72"/>
        <v>-</v>
      </c>
    </row>
    <row r="924" spans="1:10" s="150" customFormat="1" ht="15.75" hidden="1" customHeight="1">
      <c r="A924" s="193" t="str">
        <f>CONCATENATE($P$889,SUM($J$890:J924))</f>
        <v>11.6.1</v>
      </c>
      <c r="B924" s="223" t="s">
        <v>2211</v>
      </c>
      <c r="C924" s="223"/>
      <c r="D924" s="203" t="s">
        <v>1233</v>
      </c>
      <c r="E924" s="241" t="s">
        <v>3</v>
      </c>
      <c r="F924" s="111"/>
      <c r="G924" s="231">
        <v>29979.97</v>
      </c>
      <c r="H924" s="131">
        <f t="shared" si="73"/>
        <v>0</v>
      </c>
      <c r="I924" s="110"/>
      <c r="J924" s="194" t="str">
        <f t="shared" si="72"/>
        <v>-</v>
      </c>
    </row>
    <row r="925" spans="1:10" s="195" customFormat="1" ht="15.75" hidden="1" customHeight="1">
      <c r="A925" s="193" t="str">
        <f>CONCATENATE($P$889,SUM($J$890:J925))</f>
        <v>11.6.1</v>
      </c>
      <c r="B925" s="223" t="s">
        <v>2212</v>
      </c>
      <c r="C925" s="223"/>
      <c r="D925" s="203" t="s">
        <v>1234</v>
      </c>
      <c r="E925" s="241" t="s">
        <v>3</v>
      </c>
      <c r="F925" s="111"/>
      <c r="G925" s="231">
        <v>34882.11</v>
      </c>
      <c r="H925" s="131">
        <f t="shared" si="73"/>
        <v>0</v>
      </c>
      <c r="I925" s="132"/>
      <c r="J925" s="201" t="str">
        <f t="shared" si="72"/>
        <v>-</v>
      </c>
    </row>
    <row r="926" spans="1:10" s="150" customFormat="1" ht="15.75" hidden="1" customHeight="1">
      <c r="A926" s="193" t="str">
        <f>CONCATENATE($P$889,SUM($J$890:J926))</f>
        <v>11.6.1</v>
      </c>
      <c r="B926" s="222" t="s">
        <v>2213</v>
      </c>
      <c r="C926" s="222"/>
      <c r="D926" s="202" t="s">
        <v>1157</v>
      </c>
      <c r="E926" s="241" t="s">
        <v>3</v>
      </c>
      <c r="F926" s="111"/>
      <c r="G926" s="230">
        <v>12244.98</v>
      </c>
      <c r="H926" s="131">
        <f t="shared" si="73"/>
        <v>0</v>
      </c>
      <c r="I926" s="110"/>
      <c r="J926" s="194" t="str">
        <f t="shared" si="72"/>
        <v>-</v>
      </c>
    </row>
    <row r="927" spans="1:10" s="150" customFormat="1" ht="15.75" hidden="1" customHeight="1">
      <c r="A927" s="193" t="str">
        <f>CONCATENATE($P$889,SUM($J$890:J927))</f>
        <v>11.6.1</v>
      </c>
      <c r="B927" s="222" t="s">
        <v>2214</v>
      </c>
      <c r="C927" s="222"/>
      <c r="D927" s="202" t="s">
        <v>1158</v>
      </c>
      <c r="E927" s="241" t="s">
        <v>3</v>
      </c>
      <c r="F927" s="111"/>
      <c r="G927" s="230">
        <v>16962.740000000002</v>
      </c>
      <c r="H927" s="131">
        <f t="shared" si="73"/>
        <v>0</v>
      </c>
      <c r="I927" s="110"/>
      <c r="J927" s="194" t="str">
        <f t="shared" si="72"/>
        <v>-</v>
      </c>
    </row>
    <row r="928" spans="1:10" s="150" customFormat="1" ht="15.75" hidden="1" customHeight="1">
      <c r="A928" s="193" t="str">
        <f>CONCATENATE($P$889,SUM($J$890:J928))</f>
        <v>11.6.1</v>
      </c>
      <c r="B928" s="222" t="s">
        <v>2215</v>
      </c>
      <c r="C928" s="222"/>
      <c r="D928" s="202" t="s">
        <v>1159</v>
      </c>
      <c r="E928" s="241" t="s">
        <v>3</v>
      </c>
      <c r="F928" s="111"/>
      <c r="G928" s="230">
        <v>19905.599999999999</v>
      </c>
      <c r="H928" s="131">
        <f t="shared" si="73"/>
        <v>0</v>
      </c>
      <c r="I928" s="110"/>
      <c r="J928" s="194" t="str">
        <f t="shared" si="72"/>
        <v>-</v>
      </c>
    </row>
    <row r="929" spans="1:16" s="150" customFormat="1" ht="15.75" hidden="1" customHeight="1">
      <c r="A929" s="193" t="str">
        <f>CONCATENATE($P$889,SUM($J$890:J929))</f>
        <v>11.6.1</v>
      </c>
      <c r="B929" s="222" t="s">
        <v>2216</v>
      </c>
      <c r="C929" s="222"/>
      <c r="D929" s="202" t="s">
        <v>1160</v>
      </c>
      <c r="E929" s="241" t="s">
        <v>3</v>
      </c>
      <c r="F929" s="111"/>
      <c r="G929" s="230">
        <v>26389.53</v>
      </c>
      <c r="H929" s="131">
        <f t="shared" si="73"/>
        <v>0</v>
      </c>
      <c r="I929" s="110"/>
      <c r="J929" s="194" t="str">
        <f t="shared" si="72"/>
        <v>-</v>
      </c>
    </row>
    <row r="930" spans="1:16" s="150" customFormat="1" ht="15.75" hidden="1" customHeight="1">
      <c r="A930" s="193" t="str">
        <f>CONCATENATE($P$889,SUM($J$890:J930))</f>
        <v>11.6.1</v>
      </c>
      <c r="B930" s="222" t="s">
        <v>2217</v>
      </c>
      <c r="C930" s="222"/>
      <c r="D930" s="202" t="s">
        <v>1161</v>
      </c>
      <c r="E930" s="241" t="s">
        <v>3</v>
      </c>
      <c r="F930" s="111"/>
      <c r="G930" s="230">
        <v>32991.25</v>
      </c>
      <c r="H930" s="131">
        <f t="shared" si="73"/>
        <v>0</v>
      </c>
      <c r="I930" s="110"/>
      <c r="J930" s="194" t="str">
        <f t="shared" si="72"/>
        <v>-</v>
      </c>
    </row>
    <row r="931" spans="1:16" s="150" customFormat="1" ht="15.75" hidden="1" customHeight="1">
      <c r="A931" s="193" t="str">
        <f>CONCATENATE($P$889,SUM($J$890:J931))</f>
        <v>11.6.1</v>
      </c>
      <c r="B931" s="222" t="s">
        <v>2218</v>
      </c>
      <c r="C931" s="222"/>
      <c r="D931" s="202" t="s">
        <v>553</v>
      </c>
      <c r="E931" s="241" t="s">
        <v>3</v>
      </c>
      <c r="F931" s="111"/>
      <c r="G931" s="230">
        <v>123.67</v>
      </c>
      <c r="H931" s="131">
        <f t="shared" si="73"/>
        <v>0</v>
      </c>
      <c r="I931" s="110"/>
      <c r="J931" s="194" t="str">
        <f t="shared" si="72"/>
        <v>-</v>
      </c>
    </row>
    <row r="932" spans="1:16" s="150" customFormat="1" ht="30" customHeight="1">
      <c r="A932" s="311"/>
      <c r="B932" s="199"/>
      <c r="C932" s="458"/>
      <c r="D932" s="200"/>
      <c r="E932" s="305" t="s">
        <v>1263</v>
      </c>
      <c r="F932" s="306"/>
      <c r="G932" s="383"/>
      <c r="H932" s="308" t="str">
        <f>A889</f>
        <v>11.6</v>
      </c>
      <c r="I932" s="337">
        <f>SUM(H890:H931)</f>
        <v>7246.38</v>
      </c>
      <c r="J932" s="194">
        <f>IF(I932&gt;0.01,1,"")</f>
        <v>1</v>
      </c>
    </row>
    <row r="933" spans="1:16" s="165" customFormat="1" ht="15.75" customHeight="1">
      <c r="A933" s="441" t="s">
        <v>2931</v>
      </c>
      <c r="B933" s="442"/>
      <c r="C933" s="468"/>
      <c r="D933" s="443" t="s">
        <v>573</v>
      </c>
      <c r="E933" s="444"/>
      <c r="F933" s="445"/>
      <c r="G933" s="446"/>
      <c r="H933" s="447"/>
      <c r="I933" s="448"/>
      <c r="J933" s="207">
        <f>IF(SUM(F934:F1026)&gt;0.001,1,"")</f>
        <v>1</v>
      </c>
      <c r="M933" s="165" t="str">
        <f>CONCATENATE(".",SUM(J624,J667,J683,J734,J777,J814,J889,J933))</f>
        <v>.7</v>
      </c>
      <c r="P933" s="165" t="str">
        <f>CONCATENATE(A933,".")</f>
        <v>11.7.</v>
      </c>
    </row>
    <row r="934" spans="1:16" s="150" customFormat="1" ht="15.75" hidden="1" customHeight="1">
      <c r="A934" s="193" t="str">
        <f>CONCATENATE($P$933,SUM($J934:J$934))</f>
        <v>11.7.0</v>
      </c>
      <c r="B934" s="222" t="s">
        <v>2219</v>
      </c>
      <c r="C934" s="222"/>
      <c r="D934" s="202" t="s">
        <v>653</v>
      </c>
      <c r="E934" s="241" t="s">
        <v>3</v>
      </c>
      <c r="F934" s="120"/>
      <c r="G934" s="230">
        <v>421.4</v>
      </c>
      <c r="H934" s="131">
        <f>F934*G934</f>
        <v>0</v>
      </c>
      <c r="I934" s="114"/>
      <c r="J934" s="194" t="str">
        <f t="shared" ref="J934:J965" si="74">IF(F934&gt;0.01,1,"-")</f>
        <v>-</v>
      </c>
    </row>
    <row r="935" spans="1:16" s="150" customFormat="1" ht="15.75" hidden="1" customHeight="1">
      <c r="A935" s="193" t="str">
        <f>CONCATENATE($P$933,SUM($J$934:J935))</f>
        <v>11.7.0</v>
      </c>
      <c r="B935" s="222" t="s">
        <v>2220</v>
      </c>
      <c r="C935" s="222"/>
      <c r="D935" s="202" t="s">
        <v>654</v>
      </c>
      <c r="E935" s="241" t="s">
        <v>3</v>
      </c>
      <c r="F935" s="120"/>
      <c r="G935" s="230">
        <v>4.16</v>
      </c>
      <c r="H935" s="131">
        <f t="shared" ref="H935:H998" si="75">F935*G935</f>
        <v>0</v>
      </c>
      <c r="I935" s="114"/>
      <c r="J935" s="194" t="str">
        <f t="shared" si="74"/>
        <v>-</v>
      </c>
    </row>
    <row r="936" spans="1:16" s="150" customFormat="1" ht="15.75" hidden="1" customHeight="1">
      <c r="A936" s="193" t="str">
        <f>CONCATENATE($P$933,SUM($J$934:J936))</f>
        <v>11.7.0</v>
      </c>
      <c r="B936" s="222" t="s">
        <v>2221</v>
      </c>
      <c r="C936" s="222"/>
      <c r="D936" s="202" t="s">
        <v>655</v>
      </c>
      <c r="E936" s="241" t="s">
        <v>3</v>
      </c>
      <c r="F936" s="120"/>
      <c r="G936" s="230">
        <v>4.83</v>
      </c>
      <c r="H936" s="131">
        <f t="shared" si="75"/>
        <v>0</v>
      </c>
      <c r="I936" s="114"/>
      <c r="J936" s="194" t="str">
        <f t="shared" si="74"/>
        <v>-</v>
      </c>
    </row>
    <row r="937" spans="1:16" s="165" customFormat="1" ht="15.75" hidden="1" customHeight="1">
      <c r="A937" s="193" t="str">
        <f>CONCATENATE($P$933,SUM($J$934:J937))</f>
        <v>11.7.0</v>
      </c>
      <c r="B937" s="222" t="s">
        <v>2222</v>
      </c>
      <c r="C937" s="222"/>
      <c r="D937" s="202" t="s">
        <v>656</v>
      </c>
      <c r="E937" s="241" t="s">
        <v>3</v>
      </c>
      <c r="F937" s="120"/>
      <c r="G937" s="230">
        <v>10.16</v>
      </c>
      <c r="H937" s="131">
        <f t="shared" si="75"/>
        <v>0</v>
      </c>
      <c r="I937" s="114"/>
      <c r="J937" s="207" t="str">
        <f t="shared" si="74"/>
        <v>-</v>
      </c>
    </row>
    <row r="938" spans="1:16" s="150" customFormat="1" ht="15.75" hidden="1" customHeight="1">
      <c r="A938" s="193" t="str">
        <f>CONCATENATE($P$933,SUM($J$934:J938))</f>
        <v>11.7.0</v>
      </c>
      <c r="B938" s="222" t="s">
        <v>2223</v>
      </c>
      <c r="C938" s="222"/>
      <c r="D938" s="202" t="s">
        <v>658</v>
      </c>
      <c r="E938" s="241" t="s">
        <v>3</v>
      </c>
      <c r="F938" s="120"/>
      <c r="G938" s="230">
        <v>2.39</v>
      </c>
      <c r="H938" s="131">
        <f t="shared" si="75"/>
        <v>0</v>
      </c>
      <c r="I938" s="114"/>
      <c r="J938" s="194" t="str">
        <f t="shared" si="74"/>
        <v>-</v>
      </c>
    </row>
    <row r="939" spans="1:16" s="150" customFormat="1" ht="15.75" hidden="1" customHeight="1">
      <c r="A939" s="193" t="str">
        <f>CONCATENATE($P$933,SUM($J$934:J939))</f>
        <v>11.7.0</v>
      </c>
      <c r="B939" s="222" t="s">
        <v>2224</v>
      </c>
      <c r="C939" s="222"/>
      <c r="D939" s="202" t="s">
        <v>661</v>
      </c>
      <c r="E939" s="241" t="s">
        <v>3</v>
      </c>
      <c r="F939" s="120"/>
      <c r="G939" s="230">
        <v>2.41</v>
      </c>
      <c r="H939" s="131">
        <f t="shared" si="75"/>
        <v>0</v>
      </c>
      <c r="I939" s="114"/>
      <c r="J939" s="194" t="str">
        <f t="shared" si="74"/>
        <v>-</v>
      </c>
    </row>
    <row r="940" spans="1:16" s="150" customFormat="1" ht="15.75" customHeight="1">
      <c r="A940" s="296" t="str">
        <f>CONCATENATE($P$933,SUM($J$934:J940))</f>
        <v>11.7.1</v>
      </c>
      <c r="B940" s="317" t="s">
        <v>2225</v>
      </c>
      <c r="C940" s="317" t="s">
        <v>2903</v>
      </c>
      <c r="D940" s="202" t="s">
        <v>657</v>
      </c>
      <c r="E940" s="241" t="s">
        <v>3</v>
      </c>
      <c r="F940" s="120">
        <v>6</v>
      </c>
      <c r="G940" s="310">
        <v>2.57</v>
      </c>
      <c r="H940" s="131">
        <f>ROUND(F940*G940,2)</f>
        <v>15.42</v>
      </c>
      <c r="I940" s="135"/>
      <c r="J940" s="194">
        <f t="shared" si="74"/>
        <v>1</v>
      </c>
    </row>
    <row r="941" spans="1:16" s="150" customFormat="1" ht="15.75" hidden="1" customHeight="1">
      <c r="A941" s="193" t="str">
        <f>CONCATENATE($P$933,SUM($J$934:J941))</f>
        <v>11.7.1</v>
      </c>
      <c r="B941" s="222" t="s">
        <v>2226</v>
      </c>
      <c r="C941" s="222"/>
      <c r="D941" s="202" t="s">
        <v>659</v>
      </c>
      <c r="E941" s="241" t="s">
        <v>3</v>
      </c>
      <c r="F941" s="120"/>
      <c r="G941" s="230">
        <v>3.85</v>
      </c>
      <c r="H941" s="131">
        <f t="shared" si="75"/>
        <v>0</v>
      </c>
      <c r="I941" s="114"/>
      <c r="J941" s="194" t="str">
        <f t="shared" si="74"/>
        <v>-</v>
      </c>
    </row>
    <row r="942" spans="1:16" s="150" customFormat="1" ht="15.75" hidden="1" customHeight="1">
      <c r="A942" s="193" t="str">
        <f>CONCATENATE($P$933,SUM($J$934:J942))</f>
        <v>11.7.1</v>
      </c>
      <c r="B942" s="222" t="s">
        <v>2227</v>
      </c>
      <c r="C942" s="222"/>
      <c r="D942" s="202" t="s">
        <v>660</v>
      </c>
      <c r="E942" s="241" t="s">
        <v>3</v>
      </c>
      <c r="F942" s="120"/>
      <c r="G942" s="230">
        <v>4.3899999999999997</v>
      </c>
      <c r="H942" s="131">
        <f t="shared" si="75"/>
        <v>0</v>
      </c>
      <c r="I942" s="114"/>
      <c r="J942" s="194" t="str">
        <f t="shared" si="74"/>
        <v>-</v>
      </c>
    </row>
    <row r="943" spans="1:16" s="150" customFormat="1" ht="15.75" hidden="1" customHeight="1">
      <c r="A943" s="193" t="str">
        <f>CONCATENATE($P$933,SUM($J$934:J943))</f>
        <v>11.7.1</v>
      </c>
      <c r="B943" s="222" t="s">
        <v>2228</v>
      </c>
      <c r="C943" s="222"/>
      <c r="D943" s="202" t="s">
        <v>662</v>
      </c>
      <c r="E943" s="241" t="s">
        <v>3</v>
      </c>
      <c r="F943" s="120"/>
      <c r="G943" s="230">
        <v>2.4900000000000002</v>
      </c>
      <c r="H943" s="131">
        <f t="shared" si="75"/>
        <v>0</v>
      </c>
      <c r="I943" s="114"/>
      <c r="J943" s="194" t="str">
        <f t="shared" si="74"/>
        <v>-</v>
      </c>
    </row>
    <row r="944" spans="1:16" s="150" customFormat="1" ht="15.75" hidden="1" customHeight="1">
      <c r="A944" s="193" t="str">
        <f>CONCATENATE($P$933,SUM($J$934:J944))</f>
        <v>11.7.1</v>
      </c>
      <c r="B944" s="222" t="s">
        <v>2229</v>
      </c>
      <c r="C944" s="222"/>
      <c r="D944" s="202" t="s">
        <v>644</v>
      </c>
      <c r="E944" s="241" t="s">
        <v>3</v>
      </c>
      <c r="F944" s="120"/>
      <c r="G944" s="230">
        <v>13.27</v>
      </c>
      <c r="H944" s="131">
        <f t="shared" si="75"/>
        <v>0</v>
      </c>
      <c r="I944" s="114"/>
      <c r="J944" s="194" t="str">
        <f t="shared" si="74"/>
        <v>-</v>
      </c>
    </row>
    <row r="945" spans="1:10" s="150" customFormat="1" ht="15.75" hidden="1" customHeight="1">
      <c r="A945" s="193" t="str">
        <f>CONCATENATE($P$933,SUM($J$934:J945))</f>
        <v>11.7.1</v>
      </c>
      <c r="B945" s="222" t="s">
        <v>2230</v>
      </c>
      <c r="C945" s="222"/>
      <c r="D945" s="202" t="s">
        <v>645</v>
      </c>
      <c r="E945" s="241" t="s">
        <v>3</v>
      </c>
      <c r="F945" s="120"/>
      <c r="G945" s="230">
        <v>2.99</v>
      </c>
      <c r="H945" s="131">
        <f t="shared" si="75"/>
        <v>0</v>
      </c>
      <c r="I945" s="114"/>
      <c r="J945" s="194" t="str">
        <f t="shared" si="74"/>
        <v>-</v>
      </c>
    </row>
    <row r="946" spans="1:10" s="150" customFormat="1" ht="15.75" hidden="1" customHeight="1">
      <c r="A946" s="193" t="str">
        <f>CONCATENATE($P$933,SUM($J$934:J946))</f>
        <v>11.7.1</v>
      </c>
      <c r="B946" s="222" t="s">
        <v>2231</v>
      </c>
      <c r="C946" s="222"/>
      <c r="D946" s="202" t="s">
        <v>646</v>
      </c>
      <c r="E946" s="241" t="s">
        <v>3</v>
      </c>
      <c r="F946" s="120"/>
      <c r="G946" s="230">
        <v>3.73</v>
      </c>
      <c r="H946" s="131">
        <f t="shared" si="75"/>
        <v>0</v>
      </c>
      <c r="I946" s="114"/>
      <c r="J946" s="194" t="str">
        <f t="shared" si="74"/>
        <v>-</v>
      </c>
    </row>
    <row r="947" spans="1:10" s="150" customFormat="1" ht="15.75" hidden="1" customHeight="1">
      <c r="A947" s="193" t="str">
        <f>CONCATENATE($P$933,SUM($J$934:J947))</f>
        <v>11.7.1</v>
      </c>
      <c r="B947" s="222" t="s">
        <v>2232</v>
      </c>
      <c r="C947" s="222"/>
      <c r="D947" s="202" t="s">
        <v>647</v>
      </c>
      <c r="E947" s="241" t="s">
        <v>3</v>
      </c>
      <c r="F947" s="120"/>
      <c r="G947" s="230">
        <v>6.27</v>
      </c>
      <c r="H947" s="131">
        <f t="shared" si="75"/>
        <v>0</v>
      </c>
      <c r="I947" s="114"/>
      <c r="J947" s="194" t="str">
        <f t="shared" si="74"/>
        <v>-</v>
      </c>
    </row>
    <row r="948" spans="1:10" s="150" customFormat="1" ht="15.75" hidden="1" customHeight="1">
      <c r="A948" s="193" t="str">
        <f>CONCATENATE($P$933,SUM($J$934:J948))</f>
        <v>11.7.1</v>
      </c>
      <c r="B948" s="222" t="s">
        <v>2233</v>
      </c>
      <c r="C948" s="222"/>
      <c r="D948" s="202" t="s">
        <v>648</v>
      </c>
      <c r="E948" s="241" t="s">
        <v>3</v>
      </c>
      <c r="F948" s="120"/>
      <c r="G948" s="230">
        <v>7.19</v>
      </c>
      <c r="H948" s="131">
        <f t="shared" si="75"/>
        <v>0</v>
      </c>
      <c r="I948" s="114"/>
      <c r="J948" s="194" t="str">
        <f t="shared" si="74"/>
        <v>-</v>
      </c>
    </row>
    <row r="949" spans="1:10" s="150" customFormat="1" ht="15.75" hidden="1" customHeight="1">
      <c r="A949" s="193" t="str">
        <f>CONCATENATE($P$933,SUM($J$934:J949))</f>
        <v>11.7.1</v>
      </c>
      <c r="B949" s="222" t="s">
        <v>2234</v>
      </c>
      <c r="C949" s="222"/>
      <c r="D949" s="202" t="s">
        <v>649</v>
      </c>
      <c r="E949" s="241" t="s">
        <v>3</v>
      </c>
      <c r="F949" s="120"/>
      <c r="G949" s="230">
        <v>8.8800000000000008</v>
      </c>
      <c r="H949" s="131">
        <f t="shared" si="75"/>
        <v>0</v>
      </c>
      <c r="I949" s="114"/>
      <c r="J949" s="194" t="str">
        <f t="shared" si="74"/>
        <v>-</v>
      </c>
    </row>
    <row r="950" spans="1:10" s="150" customFormat="1" ht="15.75" hidden="1" customHeight="1">
      <c r="A950" s="193" t="str">
        <f>CONCATENATE($P$933,SUM($J$934:J950))</f>
        <v>11.7.1</v>
      </c>
      <c r="B950" s="222" t="s">
        <v>2235</v>
      </c>
      <c r="C950" s="222"/>
      <c r="D950" s="202" t="s">
        <v>650</v>
      </c>
      <c r="E950" s="241" t="s">
        <v>3</v>
      </c>
      <c r="F950" s="120"/>
      <c r="G950" s="230">
        <v>10.4</v>
      </c>
      <c r="H950" s="131">
        <f t="shared" si="75"/>
        <v>0</v>
      </c>
      <c r="I950" s="114"/>
      <c r="J950" s="194" t="str">
        <f t="shared" si="74"/>
        <v>-</v>
      </c>
    </row>
    <row r="951" spans="1:10" s="150" customFormat="1" ht="15.75" hidden="1" customHeight="1">
      <c r="A951" s="193" t="str">
        <f>CONCATENATE($P$933,SUM($J$934:J951))</f>
        <v>11.7.1</v>
      </c>
      <c r="B951" s="222" t="s">
        <v>2236</v>
      </c>
      <c r="C951" s="222"/>
      <c r="D951" s="202" t="s">
        <v>651</v>
      </c>
      <c r="E951" s="241" t="s">
        <v>3</v>
      </c>
      <c r="F951" s="120"/>
      <c r="G951" s="230">
        <v>13.75</v>
      </c>
      <c r="H951" s="131">
        <f t="shared" si="75"/>
        <v>0</v>
      </c>
      <c r="I951" s="114"/>
      <c r="J951" s="194" t="str">
        <f t="shared" si="74"/>
        <v>-</v>
      </c>
    </row>
    <row r="952" spans="1:10" s="150" customFormat="1" ht="15.75" hidden="1" customHeight="1">
      <c r="A952" s="193" t="str">
        <f>CONCATENATE($P$933,SUM($J$934:J952))</f>
        <v>11.7.1</v>
      </c>
      <c r="B952" s="222" t="s">
        <v>2237</v>
      </c>
      <c r="C952" s="222"/>
      <c r="D952" s="202" t="s">
        <v>635</v>
      </c>
      <c r="E952" s="241" t="s">
        <v>3</v>
      </c>
      <c r="F952" s="120"/>
      <c r="G952" s="230">
        <v>16.3</v>
      </c>
      <c r="H952" s="131">
        <f t="shared" si="75"/>
        <v>0</v>
      </c>
      <c r="I952" s="114"/>
      <c r="J952" s="194" t="str">
        <f t="shared" si="74"/>
        <v>-</v>
      </c>
    </row>
    <row r="953" spans="1:10" s="150" customFormat="1" ht="15.75" hidden="1" customHeight="1">
      <c r="A953" s="193" t="str">
        <f>CONCATENATE($P$933,SUM($J$934:J953))</f>
        <v>11.7.1</v>
      </c>
      <c r="B953" s="222" t="s">
        <v>2238</v>
      </c>
      <c r="C953" s="222"/>
      <c r="D953" s="202" t="s">
        <v>636</v>
      </c>
      <c r="E953" s="241" t="s">
        <v>3</v>
      </c>
      <c r="F953" s="120"/>
      <c r="G953" s="230">
        <v>30</v>
      </c>
      <c r="H953" s="131">
        <f t="shared" si="75"/>
        <v>0</v>
      </c>
      <c r="I953" s="114"/>
      <c r="J953" s="194" t="str">
        <f t="shared" si="74"/>
        <v>-</v>
      </c>
    </row>
    <row r="954" spans="1:10" s="150" customFormat="1" ht="15.75" hidden="1" customHeight="1">
      <c r="A954" s="193" t="str">
        <f>CONCATENATE($P$933,SUM($J$934:J954))</f>
        <v>11.7.1</v>
      </c>
      <c r="B954" s="222" t="s">
        <v>2239</v>
      </c>
      <c r="C954" s="222"/>
      <c r="D954" s="202" t="s">
        <v>642</v>
      </c>
      <c r="E954" s="241" t="s">
        <v>3</v>
      </c>
      <c r="F954" s="120"/>
      <c r="G954" s="230">
        <v>16.34</v>
      </c>
      <c r="H954" s="131">
        <f t="shared" si="75"/>
        <v>0</v>
      </c>
      <c r="I954" s="114"/>
      <c r="J954" s="194" t="str">
        <f t="shared" si="74"/>
        <v>-</v>
      </c>
    </row>
    <row r="955" spans="1:10" s="150" customFormat="1" ht="15.75" hidden="1" customHeight="1">
      <c r="A955" s="193" t="str">
        <f>CONCATENATE($P$933,SUM($J$934:J955))</f>
        <v>11.7.1</v>
      </c>
      <c r="B955" s="222" t="s">
        <v>2240</v>
      </c>
      <c r="C955" s="222"/>
      <c r="D955" s="202" t="s">
        <v>637</v>
      </c>
      <c r="E955" s="241" t="s">
        <v>3</v>
      </c>
      <c r="F955" s="120"/>
      <c r="G955" s="230">
        <v>8.33</v>
      </c>
      <c r="H955" s="131">
        <f t="shared" si="75"/>
        <v>0</v>
      </c>
      <c r="I955" s="114"/>
      <c r="J955" s="194" t="str">
        <f t="shared" si="74"/>
        <v>-</v>
      </c>
    </row>
    <row r="956" spans="1:10" s="150" customFormat="1" ht="15.75" hidden="1" customHeight="1">
      <c r="A956" s="193" t="str">
        <f>CONCATENATE($P$933,SUM($J$934:J956))</f>
        <v>11.7.1</v>
      </c>
      <c r="B956" s="222" t="s">
        <v>2241</v>
      </c>
      <c r="C956" s="222"/>
      <c r="D956" s="202" t="s">
        <v>638</v>
      </c>
      <c r="E956" s="241" t="s">
        <v>3</v>
      </c>
      <c r="F956" s="120"/>
      <c r="G956" s="230">
        <v>6.94</v>
      </c>
      <c r="H956" s="131">
        <f t="shared" si="75"/>
        <v>0</v>
      </c>
      <c r="I956" s="114"/>
      <c r="J956" s="194" t="str">
        <f t="shared" si="74"/>
        <v>-</v>
      </c>
    </row>
    <row r="957" spans="1:10" s="150" customFormat="1" ht="15.75" hidden="1" customHeight="1">
      <c r="A957" s="193" t="str">
        <f>CONCATENATE($P$933,SUM($J$934:J957))</f>
        <v>11.7.1</v>
      </c>
      <c r="B957" s="222" t="s">
        <v>2242</v>
      </c>
      <c r="C957" s="222"/>
      <c r="D957" s="202" t="s">
        <v>639</v>
      </c>
      <c r="E957" s="241" t="s">
        <v>3</v>
      </c>
      <c r="F957" s="120"/>
      <c r="G957" s="230">
        <v>8.8699999999999992</v>
      </c>
      <c r="H957" s="131">
        <f t="shared" si="75"/>
        <v>0</v>
      </c>
      <c r="I957" s="114"/>
      <c r="J957" s="194" t="str">
        <f t="shared" si="74"/>
        <v>-</v>
      </c>
    </row>
    <row r="958" spans="1:10" s="150" customFormat="1" ht="15.75" hidden="1" customHeight="1">
      <c r="A958" s="193" t="str">
        <f>CONCATENATE($P$933,SUM($J$934:J958))</f>
        <v>11.7.1</v>
      </c>
      <c r="B958" s="222" t="s">
        <v>2243</v>
      </c>
      <c r="C958" s="222"/>
      <c r="D958" s="202" t="s">
        <v>643</v>
      </c>
      <c r="E958" s="241" t="s">
        <v>3</v>
      </c>
      <c r="F958" s="120"/>
      <c r="G958" s="230">
        <v>14.06</v>
      </c>
      <c r="H958" s="131">
        <f t="shared" si="75"/>
        <v>0</v>
      </c>
      <c r="I958" s="114"/>
      <c r="J958" s="194" t="str">
        <f t="shared" si="74"/>
        <v>-</v>
      </c>
    </row>
    <row r="959" spans="1:10" s="150" customFormat="1" ht="15.75" hidden="1" customHeight="1">
      <c r="A959" s="193" t="str">
        <f>CONCATENATE($P$933,SUM($J$934:J959))</f>
        <v>11.7.1</v>
      </c>
      <c r="B959" s="222" t="s">
        <v>2244</v>
      </c>
      <c r="C959" s="222"/>
      <c r="D959" s="202" t="s">
        <v>640</v>
      </c>
      <c r="E959" s="241" t="s">
        <v>3</v>
      </c>
      <c r="F959" s="120"/>
      <c r="G959" s="230">
        <v>13.26</v>
      </c>
      <c r="H959" s="131">
        <f t="shared" si="75"/>
        <v>0</v>
      </c>
      <c r="I959" s="114"/>
      <c r="J959" s="194" t="str">
        <f t="shared" si="74"/>
        <v>-</v>
      </c>
    </row>
    <row r="960" spans="1:10" s="150" customFormat="1" ht="15.75" hidden="1" customHeight="1">
      <c r="A960" s="193" t="str">
        <f>CONCATENATE($P$933,SUM($J$934:J960))</f>
        <v>11.7.1</v>
      </c>
      <c r="B960" s="222" t="s">
        <v>2245</v>
      </c>
      <c r="C960" s="222"/>
      <c r="D960" s="202" t="s">
        <v>641</v>
      </c>
      <c r="E960" s="241" t="s">
        <v>3</v>
      </c>
      <c r="F960" s="120"/>
      <c r="G960" s="230">
        <v>12.83</v>
      </c>
      <c r="H960" s="131">
        <f t="shared" si="75"/>
        <v>0</v>
      </c>
      <c r="I960" s="114"/>
      <c r="J960" s="194" t="str">
        <f t="shared" si="74"/>
        <v>-</v>
      </c>
    </row>
    <row r="961" spans="1:10" s="150" customFormat="1" ht="15.75" hidden="1" customHeight="1">
      <c r="A961" s="193" t="str">
        <f>CONCATENATE($P$933,SUM($J$934:J961))</f>
        <v>11.7.1</v>
      </c>
      <c r="B961" s="222" t="s">
        <v>2246</v>
      </c>
      <c r="C961" s="222"/>
      <c r="D961" s="202" t="s">
        <v>652</v>
      </c>
      <c r="E961" s="241" t="s">
        <v>3</v>
      </c>
      <c r="F961" s="120"/>
      <c r="G961" s="230">
        <v>279.5</v>
      </c>
      <c r="H961" s="131">
        <f t="shared" si="75"/>
        <v>0</v>
      </c>
      <c r="I961" s="114"/>
      <c r="J961" s="194" t="str">
        <f t="shared" si="74"/>
        <v>-</v>
      </c>
    </row>
    <row r="962" spans="1:10" s="150" customFormat="1" ht="15.75" hidden="1" customHeight="1">
      <c r="A962" s="193" t="str">
        <f>CONCATENATE($P$933,SUM($J$934:J962))</f>
        <v>11.7.1</v>
      </c>
      <c r="B962" s="222" t="s">
        <v>2247</v>
      </c>
      <c r="C962" s="222"/>
      <c r="D962" s="202" t="s">
        <v>613</v>
      </c>
      <c r="E962" s="241" t="s">
        <v>3</v>
      </c>
      <c r="F962" s="120"/>
      <c r="G962" s="230">
        <v>136.97999999999999</v>
      </c>
      <c r="H962" s="131">
        <f t="shared" si="75"/>
        <v>0</v>
      </c>
      <c r="I962" s="114"/>
      <c r="J962" s="194" t="str">
        <f t="shared" si="74"/>
        <v>-</v>
      </c>
    </row>
    <row r="963" spans="1:10" s="150" customFormat="1" ht="15.75" hidden="1" customHeight="1">
      <c r="A963" s="193" t="str">
        <f>CONCATENATE($P$933,SUM($J$934:J963))</f>
        <v>11.7.1</v>
      </c>
      <c r="B963" s="222" t="s">
        <v>2248</v>
      </c>
      <c r="C963" s="222"/>
      <c r="D963" s="202" t="s">
        <v>611</v>
      </c>
      <c r="E963" s="241" t="s">
        <v>3</v>
      </c>
      <c r="F963" s="120"/>
      <c r="G963" s="230">
        <v>20.73</v>
      </c>
      <c r="H963" s="131">
        <f t="shared" si="75"/>
        <v>0</v>
      </c>
      <c r="I963" s="114"/>
      <c r="J963" s="194" t="str">
        <f t="shared" si="74"/>
        <v>-</v>
      </c>
    </row>
    <row r="964" spans="1:10" s="150" customFormat="1" ht="15.75" hidden="1" customHeight="1">
      <c r="A964" s="193" t="str">
        <f>CONCATENATE($P$933,SUM($J$934:J964))</f>
        <v>11.7.1</v>
      </c>
      <c r="B964" s="222" t="s">
        <v>2249</v>
      </c>
      <c r="C964" s="222"/>
      <c r="D964" s="202" t="s">
        <v>612</v>
      </c>
      <c r="E964" s="241" t="s">
        <v>3</v>
      </c>
      <c r="F964" s="120"/>
      <c r="G964" s="230">
        <v>44.98</v>
      </c>
      <c r="H964" s="131">
        <f t="shared" si="75"/>
        <v>0</v>
      </c>
      <c r="I964" s="114"/>
      <c r="J964" s="194" t="str">
        <f t="shared" si="74"/>
        <v>-</v>
      </c>
    </row>
    <row r="965" spans="1:10" s="150" customFormat="1" ht="15.75" hidden="1" customHeight="1">
      <c r="A965" s="193" t="str">
        <f>CONCATENATE($P$933,SUM($J$934:J965))</f>
        <v>11.7.1</v>
      </c>
      <c r="B965" s="222" t="s">
        <v>2250</v>
      </c>
      <c r="C965" s="222"/>
      <c r="D965" s="202" t="s">
        <v>614</v>
      </c>
      <c r="E965" s="241" t="s">
        <v>3</v>
      </c>
      <c r="F965" s="120"/>
      <c r="G965" s="230">
        <v>121.88</v>
      </c>
      <c r="H965" s="131">
        <f t="shared" si="75"/>
        <v>0</v>
      </c>
      <c r="I965" s="114"/>
      <c r="J965" s="194" t="str">
        <f t="shared" si="74"/>
        <v>-</v>
      </c>
    </row>
    <row r="966" spans="1:10" s="195" customFormat="1" ht="15.75" hidden="1" customHeight="1">
      <c r="A966" s="193" t="str">
        <f>CONCATENATE($P$933,SUM($J$934:J966))</f>
        <v>11.7.1</v>
      </c>
      <c r="B966" s="222" t="s">
        <v>2251</v>
      </c>
      <c r="C966" s="222"/>
      <c r="D966" s="202" t="s">
        <v>615</v>
      </c>
      <c r="E966" s="241" t="s">
        <v>3</v>
      </c>
      <c r="F966" s="120"/>
      <c r="G966" s="230">
        <v>177.98</v>
      </c>
      <c r="H966" s="131">
        <f t="shared" si="75"/>
        <v>0</v>
      </c>
      <c r="I966" s="135"/>
      <c r="J966" s="201" t="str">
        <f t="shared" ref="J966:J997" si="76">IF(F966&gt;0.01,1,"-")</f>
        <v>-</v>
      </c>
    </row>
    <row r="967" spans="1:10" s="150" customFormat="1" ht="15.75" hidden="1" customHeight="1">
      <c r="A967" s="193" t="str">
        <f>CONCATENATE($P$933,SUM($J$934:J967))</f>
        <v>11.7.1</v>
      </c>
      <c r="B967" s="222" t="s">
        <v>2252</v>
      </c>
      <c r="C967" s="222"/>
      <c r="D967" s="202" t="s">
        <v>617</v>
      </c>
      <c r="E967" s="241" t="s">
        <v>3</v>
      </c>
      <c r="F967" s="120"/>
      <c r="G967" s="230">
        <v>17.68</v>
      </c>
      <c r="H967" s="131">
        <f t="shared" si="75"/>
        <v>0</v>
      </c>
      <c r="I967" s="114"/>
      <c r="J967" s="194" t="str">
        <f t="shared" si="76"/>
        <v>-</v>
      </c>
    </row>
    <row r="968" spans="1:10" s="150" customFormat="1" ht="15.75" hidden="1" customHeight="1">
      <c r="A968" s="193" t="str">
        <f>CONCATENATE($P$933,SUM($J$934:J968))</f>
        <v>11.7.1</v>
      </c>
      <c r="B968" s="222" t="s">
        <v>2253</v>
      </c>
      <c r="C968" s="222"/>
      <c r="D968" s="202" t="s">
        <v>616</v>
      </c>
      <c r="E968" s="241" t="s">
        <v>3</v>
      </c>
      <c r="F968" s="120"/>
      <c r="G968" s="230">
        <v>16.649999999999999</v>
      </c>
      <c r="H968" s="131">
        <f t="shared" si="75"/>
        <v>0</v>
      </c>
      <c r="I968" s="114"/>
      <c r="J968" s="194" t="str">
        <f t="shared" si="76"/>
        <v>-</v>
      </c>
    </row>
    <row r="969" spans="1:10" s="150" customFormat="1" ht="15.75" hidden="1" customHeight="1">
      <c r="A969" s="193" t="str">
        <f>CONCATENATE($P$933,SUM($J$934:J969))</f>
        <v>11.7.1</v>
      </c>
      <c r="B969" s="222" t="s">
        <v>2254</v>
      </c>
      <c r="C969" s="222"/>
      <c r="D969" s="202" t="s">
        <v>622</v>
      </c>
      <c r="E969" s="241" t="s">
        <v>3</v>
      </c>
      <c r="F969" s="120"/>
      <c r="G969" s="230">
        <v>35.68</v>
      </c>
      <c r="H969" s="131">
        <f t="shared" si="75"/>
        <v>0</v>
      </c>
      <c r="I969" s="114"/>
      <c r="J969" s="194" t="str">
        <f t="shared" si="76"/>
        <v>-</v>
      </c>
    </row>
    <row r="970" spans="1:10" s="150" customFormat="1" ht="15.75" hidden="1" customHeight="1">
      <c r="A970" s="193" t="str">
        <f>CONCATENATE($P$933,SUM($J$934:J970))</f>
        <v>11.7.1</v>
      </c>
      <c r="B970" s="222" t="s">
        <v>2255</v>
      </c>
      <c r="C970" s="222"/>
      <c r="D970" s="202" t="s">
        <v>621</v>
      </c>
      <c r="E970" s="241" t="s">
        <v>3</v>
      </c>
      <c r="F970" s="120"/>
      <c r="G970" s="230">
        <v>21.98</v>
      </c>
      <c r="H970" s="131">
        <f t="shared" si="75"/>
        <v>0</v>
      </c>
      <c r="I970" s="114"/>
      <c r="J970" s="194" t="str">
        <f t="shared" si="76"/>
        <v>-</v>
      </c>
    </row>
    <row r="971" spans="1:10" s="150" customFormat="1" ht="15.75" hidden="1" customHeight="1">
      <c r="A971" s="193" t="str">
        <f>CONCATENATE($P$933,SUM($J$934:J971))</f>
        <v>11.7.1</v>
      </c>
      <c r="B971" s="222" t="s">
        <v>2256</v>
      </c>
      <c r="C971" s="222"/>
      <c r="D971" s="202" t="s">
        <v>623</v>
      </c>
      <c r="E971" s="241" t="s">
        <v>3</v>
      </c>
      <c r="F971" s="120"/>
      <c r="G971" s="230">
        <v>39.11</v>
      </c>
      <c r="H971" s="131">
        <f t="shared" si="75"/>
        <v>0</v>
      </c>
      <c r="I971" s="114"/>
      <c r="J971" s="194" t="str">
        <f t="shared" si="76"/>
        <v>-</v>
      </c>
    </row>
    <row r="972" spans="1:10" s="150" customFormat="1" ht="15.75" hidden="1" customHeight="1">
      <c r="A972" s="193" t="str">
        <f>CONCATENATE($P$933,SUM($J$934:J972))</f>
        <v>11.7.1</v>
      </c>
      <c r="B972" s="222" t="s">
        <v>2257</v>
      </c>
      <c r="C972" s="222"/>
      <c r="D972" s="202" t="s">
        <v>619</v>
      </c>
      <c r="E972" s="241" t="s">
        <v>3</v>
      </c>
      <c r="F972" s="120"/>
      <c r="G972" s="230">
        <v>15.08</v>
      </c>
      <c r="H972" s="131">
        <f t="shared" si="75"/>
        <v>0</v>
      </c>
      <c r="I972" s="114"/>
      <c r="J972" s="194" t="str">
        <f t="shared" si="76"/>
        <v>-</v>
      </c>
    </row>
    <row r="973" spans="1:10" s="150" customFormat="1" ht="15.75" customHeight="1">
      <c r="A973" s="296" t="str">
        <f>CONCATENATE($P$933,SUM($J$934:J973))</f>
        <v>11.7.2</v>
      </c>
      <c r="B973" s="317" t="s">
        <v>2258</v>
      </c>
      <c r="C973" s="317" t="s">
        <v>2903</v>
      </c>
      <c r="D973" s="202" t="s">
        <v>620</v>
      </c>
      <c r="E973" s="241" t="s">
        <v>3</v>
      </c>
      <c r="F973" s="120">
        <v>1</v>
      </c>
      <c r="G973" s="310">
        <v>16.829999999999998</v>
      </c>
      <c r="H973" s="131">
        <f>ROUND(F973*G973,2)</f>
        <v>16.829999999999998</v>
      </c>
      <c r="I973" s="135"/>
      <c r="J973" s="194">
        <f t="shared" si="76"/>
        <v>1</v>
      </c>
    </row>
    <row r="974" spans="1:10" s="150" customFormat="1" ht="15.75" hidden="1" customHeight="1">
      <c r="A974" s="193" t="str">
        <f>CONCATENATE($P$933,SUM($J$934:J974))</f>
        <v>11.7.2</v>
      </c>
      <c r="B974" s="222" t="s">
        <v>2259</v>
      </c>
      <c r="C974" s="222"/>
      <c r="D974" s="202" t="s">
        <v>618</v>
      </c>
      <c r="E974" s="241" t="s">
        <v>3</v>
      </c>
      <c r="F974" s="120"/>
      <c r="G974" s="230">
        <v>13.98</v>
      </c>
      <c r="H974" s="131">
        <f t="shared" si="75"/>
        <v>0</v>
      </c>
      <c r="I974" s="114"/>
      <c r="J974" s="194" t="str">
        <f t="shared" si="76"/>
        <v>-</v>
      </c>
    </row>
    <row r="975" spans="1:10" s="165" customFormat="1" ht="15.75" hidden="1" customHeight="1">
      <c r="A975" s="193" t="str">
        <f>CONCATENATE($P$933,SUM($J$934:J975))</f>
        <v>11.7.2</v>
      </c>
      <c r="B975" s="222" t="s">
        <v>2260</v>
      </c>
      <c r="C975" s="222"/>
      <c r="D975" s="202" t="s">
        <v>626</v>
      </c>
      <c r="E975" s="241" t="s">
        <v>3</v>
      </c>
      <c r="F975" s="120"/>
      <c r="G975" s="230">
        <v>28.03</v>
      </c>
      <c r="H975" s="131">
        <f t="shared" si="75"/>
        <v>0</v>
      </c>
      <c r="I975" s="114"/>
      <c r="J975" s="207" t="str">
        <f t="shared" si="76"/>
        <v>-</v>
      </c>
    </row>
    <row r="976" spans="1:10" s="150" customFormat="1" ht="15.75" hidden="1" customHeight="1">
      <c r="A976" s="193" t="str">
        <f>CONCATENATE($P$933,SUM($J$934:J976))</f>
        <v>11.7.2</v>
      </c>
      <c r="B976" s="222" t="s">
        <v>2261</v>
      </c>
      <c r="C976" s="222"/>
      <c r="D976" s="202" t="s">
        <v>624</v>
      </c>
      <c r="E976" s="241" t="s">
        <v>3</v>
      </c>
      <c r="F976" s="120"/>
      <c r="G976" s="230">
        <v>18.63</v>
      </c>
      <c r="H976" s="131">
        <f t="shared" si="75"/>
        <v>0</v>
      </c>
      <c r="I976" s="114"/>
      <c r="J976" s="194" t="str">
        <f t="shared" si="76"/>
        <v>-</v>
      </c>
    </row>
    <row r="977" spans="1:10" s="150" customFormat="1" ht="15.75" hidden="1" customHeight="1">
      <c r="A977" s="193" t="str">
        <f>CONCATENATE($P$933,SUM($J$934:J977))</f>
        <v>11.7.2</v>
      </c>
      <c r="B977" s="222" t="s">
        <v>2262</v>
      </c>
      <c r="C977" s="222"/>
      <c r="D977" s="202" t="s">
        <v>627</v>
      </c>
      <c r="E977" s="241" t="s">
        <v>3</v>
      </c>
      <c r="F977" s="120"/>
      <c r="G977" s="230">
        <v>16.05</v>
      </c>
      <c r="H977" s="131">
        <f t="shared" si="75"/>
        <v>0</v>
      </c>
      <c r="I977" s="114"/>
      <c r="J977" s="194" t="str">
        <f t="shared" si="76"/>
        <v>-</v>
      </c>
    </row>
    <row r="978" spans="1:10" s="150" customFormat="1" ht="15.75" hidden="1" customHeight="1">
      <c r="A978" s="193" t="str">
        <f>CONCATENATE($P$933,SUM($J$934:J978))</f>
        <v>11.7.2</v>
      </c>
      <c r="B978" s="222" t="s">
        <v>2263</v>
      </c>
      <c r="C978" s="222"/>
      <c r="D978" s="202" t="s">
        <v>625</v>
      </c>
      <c r="E978" s="241" t="s">
        <v>3</v>
      </c>
      <c r="F978" s="120"/>
      <c r="G978" s="230">
        <v>199.3</v>
      </c>
      <c r="H978" s="131">
        <f t="shared" si="75"/>
        <v>0</v>
      </c>
      <c r="I978" s="114"/>
      <c r="J978" s="194" t="str">
        <f t="shared" si="76"/>
        <v>-</v>
      </c>
    </row>
    <row r="979" spans="1:10" s="150" customFormat="1" ht="15.75" hidden="1" customHeight="1">
      <c r="A979" s="193" t="str">
        <f>CONCATENATE($P$933,SUM($J$934:J979))</f>
        <v>11.7.2</v>
      </c>
      <c r="B979" s="222" t="s">
        <v>2264</v>
      </c>
      <c r="C979" s="222"/>
      <c r="D979" s="202" t="s">
        <v>631</v>
      </c>
      <c r="E979" s="241" t="s">
        <v>3</v>
      </c>
      <c r="F979" s="120"/>
      <c r="G979" s="230">
        <v>19.170000000000002</v>
      </c>
      <c r="H979" s="131">
        <f t="shared" si="75"/>
        <v>0</v>
      </c>
      <c r="I979" s="114"/>
      <c r="J979" s="194" t="str">
        <f t="shared" si="76"/>
        <v>-</v>
      </c>
    </row>
    <row r="980" spans="1:10" s="150" customFormat="1" ht="15.75" hidden="1" customHeight="1">
      <c r="A980" s="193" t="str">
        <f>CONCATENATE($P$933,SUM($J$934:J980))</f>
        <v>11.7.2</v>
      </c>
      <c r="B980" s="222" t="s">
        <v>2265</v>
      </c>
      <c r="C980" s="222"/>
      <c r="D980" s="202" t="s">
        <v>630</v>
      </c>
      <c r="E980" s="241" t="s">
        <v>3</v>
      </c>
      <c r="F980" s="120"/>
      <c r="G980" s="230">
        <v>23.42</v>
      </c>
      <c r="H980" s="131">
        <f t="shared" si="75"/>
        <v>0</v>
      </c>
      <c r="I980" s="114"/>
      <c r="J980" s="194" t="str">
        <f t="shared" si="76"/>
        <v>-</v>
      </c>
    </row>
    <row r="981" spans="1:10" s="150" customFormat="1" ht="15.75" hidden="1" customHeight="1">
      <c r="A981" s="193" t="str">
        <f>CONCATENATE($P$933,SUM($J$934:J981))</f>
        <v>11.7.2</v>
      </c>
      <c r="B981" s="222" t="s">
        <v>2266</v>
      </c>
      <c r="C981" s="222"/>
      <c r="D981" s="202" t="s">
        <v>629</v>
      </c>
      <c r="E981" s="241" t="s">
        <v>3</v>
      </c>
      <c r="F981" s="120"/>
      <c r="G981" s="230">
        <v>14.45</v>
      </c>
      <c r="H981" s="131">
        <f t="shared" si="75"/>
        <v>0</v>
      </c>
      <c r="I981" s="114"/>
      <c r="J981" s="194" t="str">
        <f t="shared" si="76"/>
        <v>-</v>
      </c>
    </row>
    <row r="982" spans="1:10" s="150" customFormat="1" ht="15.75" hidden="1" customHeight="1">
      <c r="A982" s="193" t="str">
        <f>CONCATENATE($P$933,SUM($J$934:J982))</f>
        <v>11.7.2</v>
      </c>
      <c r="B982" s="222" t="s">
        <v>2267</v>
      </c>
      <c r="C982" s="222"/>
      <c r="D982" s="202" t="s">
        <v>628</v>
      </c>
      <c r="E982" s="241" t="s">
        <v>3</v>
      </c>
      <c r="F982" s="120"/>
      <c r="G982" s="230">
        <v>12.46</v>
      </c>
      <c r="H982" s="131">
        <f t="shared" si="75"/>
        <v>0</v>
      </c>
      <c r="I982" s="114"/>
      <c r="J982" s="194" t="str">
        <f t="shared" si="76"/>
        <v>-</v>
      </c>
    </row>
    <row r="983" spans="1:10" s="150" customFormat="1" ht="15.75" hidden="1" customHeight="1">
      <c r="A983" s="193" t="str">
        <f>CONCATENATE($P$933,SUM($J$934:J983))</f>
        <v>11.7.2</v>
      </c>
      <c r="B983" s="222" t="s">
        <v>2268</v>
      </c>
      <c r="C983" s="222"/>
      <c r="D983" s="202" t="s">
        <v>632</v>
      </c>
      <c r="E983" s="241" t="s">
        <v>3</v>
      </c>
      <c r="F983" s="120"/>
      <c r="G983" s="230">
        <v>33.01</v>
      </c>
      <c r="H983" s="131">
        <f t="shared" si="75"/>
        <v>0</v>
      </c>
      <c r="I983" s="114"/>
      <c r="J983" s="194" t="str">
        <f t="shared" si="76"/>
        <v>-</v>
      </c>
    </row>
    <row r="984" spans="1:10" s="150" customFormat="1" ht="15.75" hidden="1" customHeight="1">
      <c r="A984" s="193" t="str">
        <f>CONCATENATE($P$933,SUM($J$934:J984))</f>
        <v>11.7.2</v>
      </c>
      <c r="B984" s="222" t="s">
        <v>2269</v>
      </c>
      <c r="C984" s="222"/>
      <c r="D984" s="202" t="s">
        <v>633</v>
      </c>
      <c r="E984" s="241" t="s">
        <v>3</v>
      </c>
      <c r="F984" s="120"/>
      <c r="G984" s="230">
        <v>59.45</v>
      </c>
      <c r="H984" s="131">
        <f t="shared" si="75"/>
        <v>0</v>
      </c>
      <c r="I984" s="114"/>
      <c r="J984" s="194" t="str">
        <f t="shared" si="76"/>
        <v>-</v>
      </c>
    </row>
    <row r="985" spans="1:10" s="150" customFormat="1" ht="15.75" hidden="1" customHeight="1">
      <c r="A985" s="193" t="str">
        <f>CONCATENATE($P$933,SUM($J$934:J985))</f>
        <v>11.7.2</v>
      </c>
      <c r="B985" s="222" t="s">
        <v>2270</v>
      </c>
      <c r="C985" s="222"/>
      <c r="D985" s="202" t="s">
        <v>634</v>
      </c>
      <c r="E985" s="241" t="s">
        <v>3</v>
      </c>
      <c r="F985" s="120"/>
      <c r="G985" s="230">
        <v>72.739999999999995</v>
      </c>
      <c r="H985" s="131">
        <f t="shared" si="75"/>
        <v>0</v>
      </c>
      <c r="I985" s="114"/>
      <c r="J985" s="194" t="str">
        <f t="shared" si="76"/>
        <v>-</v>
      </c>
    </row>
    <row r="986" spans="1:10" s="150" customFormat="1" ht="15.75" hidden="1" customHeight="1">
      <c r="A986" s="193" t="str">
        <f>CONCATENATE($P$933,SUM($J$934:J986))</f>
        <v>11.7.2</v>
      </c>
      <c r="B986" s="222" t="s">
        <v>2271</v>
      </c>
      <c r="C986" s="222"/>
      <c r="D986" s="202" t="s">
        <v>574</v>
      </c>
      <c r="E986" s="241" t="s">
        <v>3</v>
      </c>
      <c r="F986" s="120"/>
      <c r="G986" s="230">
        <v>8.83</v>
      </c>
      <c r="H986" s="131">
        <f t="shared" si="75"/>
        <v>0</v>
      </c>
      <c r="I986" s="114"/>
      <c r="J986" s="194" t="str">
        <f t="shared" si="76"/>
        <v>-</v>
      </c>
    </row>
    <row r="987" spans="1:10" s="150" customFormat="1" ht="15.75" hidden="1" customHeight="1">
      <c r="A987" s="193" t="str">
        <f>CONCATENATE($P$933,SUM($J$934:J987))</f>
        <v>11.7.2</v>
      </c>
      <c r="B987" s="222" t="s">
        <v>2272</v>
      </c>
      <c r="C987" s="222"/>
      <c r="D987" s="202" t="s">
        <v>575</v>
      </c>
      <c r="E987" s="241" t="s">
        <v>3</v>
      </c>
      <c r="F987" s="120"/>
      <c r="G987" s="230">
        <v>15.24</v>
      </c>
      <c r="H987" s="131">
        <f t="shared" si="75"/>
        <v>0</v>
      </c>
      <c r="I987" s="114"/>
      <c r="J987" s="194" t="str">
        <f t="shared" si="76"/>
        <v>-</v>
      </c>
    </row>
    <row r="988" spans="1:10" s="150" customFormat="1" ht="15.75" hidden="1" customHeight="1">
      <c r="A988" s="193" t="str">
        <f>CONCATENATE($P$933,SUM($J$934:J988))</f>
        <v>11.7.2</v>
      </c>
      <c r="B988" s="222" t="s">
        <v>2273</v>
      </c>
      <c r="C988" s="222"/>
      <c r="D988" s="202" t="s">
        <v>576</v>
      </c>
      <c r="E988" s="241" t="s">
        <v>3</v>
      </c>
      <c r="F988" s="120"/>
      <c r="G988" s="230">
        <v>32</v>
      </c>
      <c r="H988" s="131">
        <f t="shared" si="75"/>
        <v>0</v>
      </c>
      <c r="I988" s="114"/>
      <c r="J988" s="194" t="str">
        <f t="shared" si="76"/>
        <v>-</v>
      </c>
    </row>
    <row r="989" spans="1:10" s="150" customFormat="1" ht="15.75" hidden="1" customHeight="1">
      <c r="A989" s="193" t="str">
        <f>CONCATENATE($P$933,SUM($J$934:J989))</f>
        <v>11.7.2</v>
      </c>
      <c r="B989" s="222" t="s">
        <v>2274</v>
      </c>
      <c r="C989" s="222"/>
      <c r="D989" s="202" t="s">
        <v>577</v>
      </c>
      <c r="E989" s="241" t="s">
        <v>3</v>
      </c>
      <c r="F989" s="120"/>
      <c r="G989" s="230">
        <v>7.18</v>
      </c>
      <c r="H989" s="131">
        <f t="shared" si="75"/>
        <v>0</v>
      </c>
      <c r="I989" s="114"/>
      <c r="J989" s="194" t="str">
        <f t="shared" si="76"/>
        <v>-</v>
      </c>
    </row>
    <row r="990" spans="1:10" s="150" customFormat="1" ht="15.75" hidden="1" customHeight="1">
      <c r="A990" s="193" t="str">
        <f>CONCATENATE($P$933,SUM($J$934:J990))</f>
        <v>11.7.2</v>
      </c>
      <c r="B990" s="222" t="s">
        <v>2275</v>
      </c>
      <c r="C990" s="222"/>
      <c r="D990" s="202" t="s">
        <v>578</v>
      </c>
      <c r="E990" s="241" t="s">
        <v>3</v>
      </c>
      <c r="F990" s="120"/>
      <c r="G990" s="230">
        <v>6.43</v>
      </c>
      <c r="H990" s="131">
        <f t="shared" si="75"/>
        <v>0</v>
      </c>
      <c r="I990" s="114"/>
      <c r="J990" s="194" t="str">
        <f t="shared" si="76"/>
        <v>-</v>
      </c>
    </row>
    <row r="991" spans="1:10" s="150" customFormat="1" ht="15.75" hidden="1" customHeight="1">
      <c r="A991" s="193" t="str">
        <f>CONCATENATE($P$933,SUM($J$934:J991))</f>
        <v>11.7.2</v>
      </c>
      <c r="B991" s="222" t="s">
        <v>2276</v>
      </c>
      <c r="C991" s="222"/>
      <c r="D991" s="202" t="s">
        <v>580</v>
      </c>
      <c r="E991" s="241" t="s">
        <v>3</v>
      </c>
      <c r="F991" s="120"/>
      <c r="G991" s="230">
        <v>13.75</v>
      </c>
      <c r="H991" s="131">
        <f t="shared" si="75"/>
        <v>0</v>
      </c>
      <c r="I991" s="114"/>
      <c r="J991" s="194" t="str">
        <f t="shared" si="76"/>
        <v>-</v>
      </c>
    </row>
    <row r="992" spans="1:10" s="150" customFormat="1" ht="15.75" hidden="1" customHeight="1">
      <c r="A992" s="193" t="str">
        <f>CONCATENATE($P$933,SUM($J$934:J992))</f>
        <v>11.7.2</v>
      </c>
      <c r="B992" s="222" t="s">
        <v>2277</v>
      </c>
      <c r="C992" s="222"/>
      <c r="D992" s="202" t="s">
        <v>579</v>
      </c>
      <c r="E992" s="241" t="s">
        <v>3</v>
      </c>
      <c r="F992" s="120"/>
      <c r="G992" s="230">
        <v>9.27</v>
      </c>
      <c r="H992" s="131">
        <f t="shared" si="75"/>
        <v>0</v>
      </c>
      <c r="I992" s="114"/>
      <c r="J992" s="194" t="str">
        <f t="shared" si="76"/>
        <v>-</v>
      </c>
    </row>
    <row r="993" spans="1:10" s="150" customFormat="1" ht="15.75" hidden="1" customHeight="1">
      <c r="A993" s="193" t="str">
        <f>CONCATENATE($P$933,SUM($J$934:J993))</f>
        <v>11.7.2</v>
      </c>
      <c r="B993" s="222" t="s">
        <v>2278</v>
      </c>
      <c r="C993" s="222"/>
      <c r="D993" s="202" t="s">
        <v>581</v>
      </c>
      <c r="E993" s="241" t="s">
        <v>3</v>
      </c>
      <c r="F993" s="120"/>
      <c r="G993" s="230">
        <v>44.56</v>
      </c>
      <c r="H993" s="131">
        <f t="shared" si="75"/>
        <v>0</v>
      </c>
      <c r="I993" s="114"/>
      <c r="J993" s="194" t="str">
        <f t="shared" si="76"/>
        <v>-</v>
      </c>
    </row>
    <row r="994" spans="1:10" s="150" customFormat="1" ht="15.75" hidden="1" customHeight="1">
      <c r="A994" s="193" t="str">
        <f>CONCATENATE($P$933,SUM($J$934:J994))</f>
        <v>11.7.2</v>
      </c>
      <c r="B994" s="222" t="s">
        <v>2279</v>
      </c>
      <c r="C994" s="222"/>
      <c r="D994" s="202" t="s">
        <v>582</v>
      </c>
      <c r="E994" s="241" t="s">
        <v>3</v>
      </c>
      <c r="F994" s="120"/>
      <c r="G994" s="230">
        <v>18.98</v>
      </c>
      <c r="H994" s="131">
        <f t="shared" si="75"/>
        <v>0</v>
      </c>
      <c r="I994" s="114"/>
      <c r="J994" s="194" t="str">
        <f t="shared" si="76"/>
        <v>-</v>
      </c>
    </row>
    <row r="995" spans="1:10" s="150" customFormat="1" ht="15.75" hidden="1" customHeight="1">
      <c r="A995" s="193" t="str">
        <f>CONCATENATE($P$933,SUM($J$934:J995))</f>
        <v>11.7.2</v>
      </c>
      <c r="B995" s="222" t="s">
        <v>2280</v>
      </c>
      <c r="C995" s="222"/>
      <c r="D995" s="202" t="s">
        <v>583</v>
      </c>
      <c r="E995" s="241" t="s">
        <v>3</v>
      </c>
      <c r="F995" s="120"/>
      <c r="G995" s="230">
        <v>9.4600000000000009</v>
      </c>
      <c r="H995" s="131">
        <f t="shared" si="75"/>
        <v>0</v>
      </c>
      <c r="I995" s="114"/>
      <c r="J995" s="194" t="str">
        <f t="shared" si="76"/>
        <v>-</v>
      </c>
    </row>
    <row r="996" spans="1:10" s="150" customFormat="1" ht="15.75" hidden="1" customHeight="1">
      <c r="A996" s="193" t="str">
        <f>CONCATENATE($P$933,SUM($J$934:J996))</f>
        <v>11.7.2</v>
      </c>
      <c r="B996" s="222" t="s">
        <v>2281</v>
      </c>
      <c r="C996" s="222"/>
      <c r="D996" s="202" t="s">
        <v>584</v>
      </c>
      <c r="E996" s="241" t="s">
        <v>3</v>
      </c>
      <c r="F996" s="120"/>
      <c r="G996" s="230">
        <v>7.27</v>
      </c>
      <c r="H996" s="131">
        <f t="shared" si="75"/>
        <v>0</v>
      </c>
      <c r="I996" s="114"/>
      <c r="J996" s="194" t="str">
        <f t="shared" si="76"/>
        <v>-</v>
      </c>
    </row>
    <row r="997" spans="1:10" s="150" customFormat="1" ht="15.75" hidden="1" customHeight="1">
      <c r="A997" s="193" t="str">
        <f>CONCATENATE($P$933,SUM($J$934:J997))</f>
        <v>11.7.2</v>
      </c>
      <c r="B997" s="222" t="s">
        <v>2282</v>
      </c>
      <c r="C997" s="222"/>
      <c r="D997" s="202" t="s">
        <v>585</v>
      </c>
      <c r="E997" s="241" t="s">
        <v>1436</v>
      </c>
      <c r="F997" s="120"/>
      <c r="G997" s="230">
        <v>76.72</v>
      </c>
      <c r="H997" s="131">
        <f t="shared" si="75"/>
        <v>0</v>
      </c>
      <c r="I997" s="114"/>
      <c r="J997" s="194" t="str">
        <f t="shared" si="76"/>
        <v>-</v>
      </c>
    </row>
    <row r="998" spans="1:10" s="150" customFormat="1" ht="15.75" hidden="1" customHeight="1">
      <c r="A998" s="193" t="str">
        <f>CONCATENATE($P$933,SUM($J$934:J998))</f>
        <v>11.7.2</v>
      </c>
      <c r="B998" s="222" t="s">
        <v>2283</v>
      </c>
      <c r="C998" s="222"/>
      <c r="D998" s="202" t="s">
        <v>587</v>
      </c>
      <c r="E998" s="241" t="s">
        <v>3</v>
      </c>
      <c r="F998" s="120"/>
      <c r="G998" s="230">
        <v>46.97</v>
      </c>
      <c r="H998" s="131">
        <f t="shared" si="75"/>
        <v>0</v>
      </c>
      <c r="I998" s="114"/>
      <c r="J998" s="194" t="str">
        <f t="shared" ref="J998:J1026" si="77">IF(F998&gt;0.01,1,"-")</f>
        <v>-</v>
      </c>
    </row>
    <row r="999" spans="1:10" s="150" customFormat="1" ht="15.75" hidden="1" customHeight="1">
      <c r="A999" s="193" t="str">
        <f>CONCATENATE($P$933,SUM($J$934:J999))</f>
        <v>11.7.2</v>
      </c>
      <c r="B999" s="222" t="s">
        <v>2284</v>
      </c>
      <c r="C999" s="222"/>
      <c r="D999" s="202" t="s">
        <v>586</v>
      </c>
      <c r="E999" s="241" t="s">
        <v>3</v>
      </c>
      <c r="F999" s="120"/>
      <c r="G999" s="230">
        <v>42.72</v>
      </c>
      <c r="H999" s="131">
        <f t="shared" ref="H999:H1024" si="78">F999*G999</f>
        <v>0</v>
      </c>
      <c r="I999" s="114"/>
      <c r="J999" s="194" t="str">
        <f t="shared" si="77"/>
        <v>-</v>
      </c>
    </row>
    <row r="1000" spans="1:10" s="150" customFormat="1" ht="15.75" hidden="1" customHeight="1">
      <c r="A1000" s="193" t="str">
        <f>CONCATENATE($P$933,SUM($J$934:J1000))</f>
        <v>11.7.2</v>
      </c>
      <c r="B1000" s="222" t="s">
        <v>2285</v>
      </c>
      <c r="C1000" s="222"/>
      <c r="D1000" s="202" t="s">
        <v>589</v>
      </c>
      <c r="E1000" s="241" t="s">
        <v>3</v>
      </c>
      <c r="F1000" s="120"/>
      <c r="G1000" s="230">
        <v>72.09</v>
      </c>
      <c r="H1000" s="131">
        <f t="shared" si="78"/>
        <v>0</v>
      </c>
      <c r="I1000" s="114"/>
      <c r="J1000" s="194" t="str">
        <f t="shared" si="77"/>
        <v>-</v>
      </c>
    </row>
    <row r="1001" spans="1:10" s="150" customFormat="1" ht="15.75" hidden="1" customHeight="1">
      <c r="A1001" s="193" t="str">
        <f>CONCATENATE($P$933,SUM($J$934:J1001))</f>
        <v>11.7.2</v>
      </c>
      <c r="B1001" s="222" t="s">
        <v>2286</v>
      </c>
      <c r="C1001" s="222"/>
      <c r="D1001" s="202" t="s">
        <v>588</v>
      </c>
      <c r="E1001" s="241" t="s">
        <v>3</v>
      </c>
      <c r="F1001" s="120"/>
      <c r="G1001" s="230">
        <v>98.01</v>
      </c>
      <c r="H1001" s="131">
        <f t="shared" si="78"/>
        <v>0</v>
      </c>
      <c r="I1001" s="114"/>
      <c r="J1001" s="194" t="str">
        <f t="shared" si="77"/>
        <v>-</v>
      </c>
    </row>
    <row r="1002" spans="1:10" s="195" customFormat="1" ht="15.75" hidden="1" customHeight="1">
      <c r="A1002" s="193" t="str">
        <f>CONCATENATE($P$933,SUM($J$934:J1002))</f>
        <v>11.7.2</v>
      </c>
      <c r="B1002" s="222" t="s">
        <v>2287</v>
      </c>
      <c r="C1002" s="222"/>
      <c r="D1002" s="202" t="s">
        <v>590</v>
      </c>
      <c r="E1002" s="241" t="s">
        <v>3</v>
      </c>
      <c r="F1002" s="111"/>
      <c r="G1002" s="230">
        <v>15.3</v>
      </c>
      <c r="H1002" s="131">
        <f t="shared" si="78"/>
        <v>0</v>
      </c>
      <c r="I1002" s="135"/>
      <c r="J1002" s="201" t="str">
        <f t="shared" si="77"/>
        <v>-</v>
      </c>
    </row>
    <row r="1003" spans="1:10" s="150" customFormat="1" ht="15.75" hidden="1" customHeight="1">
      <c r="A1003" s="193" t="str">
        <f>CONCATENATE($P$933,SUM($J$934:J1003))</f>
        <v>11.7.2</v>
      </c>
      <c r="B1003" s="222" t="s">
        <v>2288</v>
      </c>
      <c r="C1003" s="222"/>
      <c r="D1003" s="202" t="s">
        <v>591</v>
      </c>
      <c r="E1003" s="241" t="s">
        <v>3</v>
      </c>
      <c r="F1003" s="120"/>
      <c r="G1003" s="230">
        <v>33.56</v>
      </c>
      <c r="H1003" s="131">
        <f t="shared" si="78"/>
        <v>0</v>
      </c>
      <c r="I1003" s="114"/>
      <c r="J1003" s="194" t="str">
        <f t="shared" si="77"/>
        <v>-</v>
      </c>
    </row>
    <row r="1004" spans="1:10" s="150" customFormat="1" ht="15.75" hidden="1" customHeight="1">
      <c r="A1004" s="193" t="str">
        <f>CONCATENATE($P$933,SUM($J$934:J1004))</f>
        <v>11.7.2</v>
      </c>
      <c r="B1004" s="222" t="s">
        <v>2289</v>
      </c>
      <c r="C1004" s="222"/>
      <c r="D1004" s="202" t="s">
        <v>592</v>
      </c>
      <c r="E1004" s="241" t="s">
        <v>3</v>
      </c>
      <c r="F1004" s="120"/>
      <c r="G1004" s="230">
        <v>248.2</v>
      </c>
      <c r="H1004" s="131">
        <f t="shared" si="78"/>
        <v>0</v>
      </c>
      <c r="I1004" s="114"/>
      <c r="J1004" s="194" t="str">
        <f t="shared" si="77"/>
        <v>-</v>
      </c>
    </row>
    <row r="1005" spans="1:10" s="150" customFormat="1" ht="15.75" hidden="1" customHeight="1">
      <c r="A1005" s="193" t="str">
        <f>CONCATENATE($P$933,SUM($J$934:J1005))</f>
        <v>11.7.2</v>
      </c>
      <c r="B1005" s="222" t="s">
        <v>2290</v>
      </c>
      <c r="C1005" s="222"/>
      <c r="D1005" s="202" t="s">
        <v>593</v>
      </c>
      <c r="E1005" s="241" t="s">
        <v>3</v>
      </c>
      <c r="F1005" s="120"/>
      <c r="G1005" s="230">
        <v>245.18</v>
      </c>
      <c r="H1005" s="131">
        <f t="shared" si="78"/>
        <v>0</v>
      </c>
      <c r="I1005" s="114"/>
      <c r="J1005" s="194" t="str">
        <f t="shared" si="77"/>
        <v>-</v>
      </c>
    </row>
    <row r="1006" spans="1:10" s="150" customFormat="1" ht="15.75" hidden="1" customHeight="1">
      <c r="A1006" s="193" t="str">
        <f>CONCATENATE($P$933,SUM($J$934:J1006))</f>
        <v>11.7.2</v>
      </c>
      <c r="B1006" s="222" t="s">
        <v>2291</v>
      </c>
      <c r="C1006" s="222"/>
      <c r="D1006" s="202" t="s">
        <v>594</v>
      </c>
      <c r="E1006" s="241" t="s">
        <v>3</v>
      </c>
      <c r="F1006" s="120"/>
      <c r="G1006" s="230">
        <v>284.36</v>
      </c>
      <c r="H1006" s="131">
        <f t="shared" si="78"/>
        <v>0</v>
      </c>
      <c r="I1006" s="114"/>
      <c r="J1006" s="194" t="str">
        <f t="shared" si="77"/>
        <v>-</v>
      </c>
    </row>
    <row r="1007" spans="1:10" s="150" customFormat="1" ht="15.75" hidden="1" customHeight="1">
      <c r="A1007" s="193" t="str">
        <f>CONCATENATE($P$933,SUM($J$934:J1007))</f>
        <v>11.7.2</v>
      </c>
      <c r="B1007" s="222" t="s">
        <v>2292</v>
      </c>
      <c r="C1007" s="222"/>
      <c r="D1007" s="202" t="s">
        <v>595</v>
      </c>
      <c r="E1007" s="241" t="s">
        <v>3</v>
      </c>
      <c r="F1007" s="120"/>
      <c r="G1007" s="230">
        <v>40.86</v>
      </c>
      <c r="H1007" s="131">
        <f t="shared" si="78"/>
        <v>0</v>
      </c>
      <c r="I1007" s="114"/>
      <c r="J1007" s="194" t="str">
        <f t="shared" si="77"/>
        <v>-</v>
      </c>
    </row>
    <row r="1008" spans="1:10" s="150" customFormat="1" ht="15.75" hidden="1" customHeight="1">
      <c r="A1008" s="193" t="str">
        <f>CONCATENATE($P$933,SUM($J$934:J1008))</f>
        <v>11.7.2</v>
      </c>
      <c r="B1008" s="222" t="s">
        <v>2293</v>
      </c>
      <c r="C1008" s="222"/>
      <c r="D1008" s="202" t="s">
        <v>596</v>
      </c>
      <c r="E1008" s="241" t="s">
        <v>3</v>
      </c>
      <c r="F1008" s="120"/>
      <c r="G1008" s="230">
        <v>33.76</v>
      </c>
      <c r="H1008" s="131">
        <f t="shared" si="78"/>
        <v>0</v>
      </c>
      <c r="I1008" s="114"/>
      <c r="J1008" s="194" t="str">
        <f t="shared" si="77"/>
        <v>-</v>
      </c>
    </row>
    <row r="1009" spans="1:10" s="150" customFormat="1" ht="15.75" hidden="1" customHeight="1">
      <c r="A1009" s="193" t="str">
        <f>CONCATENATE($P$933,SUM($J$934:J1009))</f>
        <v>11.7.2</v>
      </c>
      <c r="B1009" s="222" t="s">
        <v>2294</v>
      </c>
      <c r="C1009" s="222"/>
      <c r="D1009" s="202" t="s">
        <v>597</v>
      </c>
      <c r="E1009" s="241" t="s">
        <v>1407</v>
      </c>
      <c r="F1009" s="120"/>
      <c r="G1009" s="230">
        <v>5.68</v>
      </c>
      <c r="H1009" s="131">
        <f t="shared" si="78"/>
        <v>0</v>
      </c>
      <c r="I1009" s="114"/>
      <c r="J1009" s="194" t="str">
        <f t="shared" si="77"/>
        <v>-</v>
      </c>
    </row>
    <row r="1010" spans="1:10" s="150" customFormat="1" ht="15.75" hidden="1" customHeight="1">
      <c r="A1010" s="193" t="str">
        <f>CONCATENATE($P$933,SUM($J$934:J1010))</f>
        <v>11.7.2</v>
      </c>
      <c r="B1010" s="222" t="s">
        <v>2295</v>
      </c>
      <c r="C1010" s="222"/>
      <c r="D1010" s="202" t="s">
        <v>598</v>
      </c>
      <c r="E1010" s="241" t="s">
        <v>3</v>
      </c>
      <c r="F1010" s="120"/>
      <c r="G1010" s="230">
        <v>36.4</v>
      </c>
      <c r="H1010" s="131">
        <f t="shared" si="78"/>
        <v>0</v>
      </c>
      <c r="I1010" s="114"/>
      <c r="J1010" s="194" t="str">
        <f t="shared" si="77"/>
        <v>-</v>
      </c>
    </row>
    <row r="1011" spans="1:10" s="150" customFormat="1" ht="15.75" hidden="1" customHeight="1">
      <c r="A1011" s="193" t="str">
        <f>CONCATENATE($P$933,SUM($J$934:J1011))</f>
        <v>11.7.2</v>
      </c>
      <c r="B1011" s="222" t="s">
        <v>2296</v>
      </c>
      <c r="C1011" s="222"/>
      <c r="D1011" s="202" t="s">
        <v>1162</v>
      </c>
      <c r="E1011" s="241" t="s">
        <v>3</v>
      </c>
      <c r="F1011" s="120"/>
      <c r="G1011" s="230">
        <v>203.74</v>
      </c>
      <c r="H1011" s="131">
        <f t="shared" si="78"/>
        <v>0</v>
      </c>
      <c r="I1011" s="114"/>
      <c r="J1011" s="194" t="str">
        <f t="shared" si="77"/>
        <v>-</v>
      </c>
    </row>
    <row r="1012" spans="1:10" s="150" customFormat="1" ht="15.75" hidden="1" customHeight="1">
      <c r="A1012" s="193" t="str">
        <f>CONCATENATE($P$933,SUM($J$934:J1012))</f>
        <v>11.7.2</v>
      </c>
      <c r="B1012" s="222" t="s">
        <v>2297</v>
      </c>
      <c r="C1012" s="222"/>
      <c r="D1012" s="202" t="s">
        <v>599</v>
      </c>
      <c r="E1012" s="241" t="s">
        <v>3</v>
      </c>
      <c r="F1012" s="120"/>
      <c r="G1012" s="230">
        <v>97.48</v>
      </c>
      <c r="H1012" s="131">
        <f t="shared" si="78"/>
        <v>0</v>
      </c>
      <c r="I1012" s="114"/>
      <c r="J1012" s="194" t="str">
        <f t="shared" si="77"/>
        <v>-</v>
      </c>
    </row>
    <row r="1013" spans="1:10" s="150" customFormat="1" ht="15.75" hidden="1" customHeight="1">
      <c r="A1013" s="193" t="str">
        <f>CONCATENATE($P$933,SUM($J$934:J1013))</f>
        <v>11.7.2</v>
      </c>
      <c r="B1013" s="222" t="s">
        <v>2298</v>
      </c>
      <c r="C1013" s="222"/>
      <c r="D1013" s="202" t="s">
        <v>602</v>
      </c>
      <c r="E1013" s="241" t="s">
        <v>3</v>
      </c>
      <c r="F1013" s="120"/>
      <c r="G1013" s="230">
        <v>4.4000000000000004</v>
      </c>
      <c r="H1013" s="131">
        <f t="shared" si="78"/>
        <v>0</v>
      </c>
      <c r="I1013" s="114"/>
      <c r="J1013" s="194" t="str">
        <f t="shared" si="77"/>
        <v>-</v>
      </c>
    </row>
    <row r="1014" spans="1:10" s="150" customFormat="1" ht="15.75" hidden="1" customHeight="1">
      <c r="A1014" s="193" t="str">
        <f>CONCATENATE($P$933,SUM($J$934:J1014))</f>
        <v>11.7.2</v>
      </c>
      <c r="B1014" s="222" t="s">
        <v>2299</v>
      </c>
      <c r="C1014" s="222"/>
      <c r="D1014" s="202" t="s">
        <v>603</v>
      </c>
      <c r="E1014" s="241" t="s">
        <v>3</v>
      </c>
      <c r="F1014" s="120"/>
      <c r="G1014" s="230">
        <v>4.8600000000000003</v>
      </c>
      <c r="H1014" s="131">
        <f t="shared" si="78"/>
        <v>0</v>
      </c>
      <c r="I1014" s="114"/>
      <c r="J1014" s="194" t="str">
        <f t="shared" si="77"/>
        <v>-</v>
      </c>
    </row>
    <row r="1015" spans="1:10" s="150" customFormat="1" ht="15.75" hidden="1" customHeight="1">
      <c r="A1015" s="193" t="str">
        <f>CONCATENATE($P$933,SUM($J$934:J1015))</f>
        <v>11.7.2</v>
      </c>
      <c r="B1015" s="222" t="s">
        <v>2300</v>
      </c>
      <c r="C1015" s="222"/>
      <c r="D1015" s="202" t="s">
        <v>604</v>
      </c>
      <c r="E1015" s="241" t="s">
        <v>3</v>
      </c>
      <c r="F1015" s="120"/>
      <c r="G1015" s="230">
        <v>6.59</v>
      </c>
      <c r="H1015" s="131">
        <f t="shared" si="78"/>
        <v>0</v>
      </c>
      <c r="I1015" s="114"/>
      <c r="J1015" s="194" t="str">
        <f t="shared" si="77"/>
        <v>-</v>
      </c>
    </row>
    <row r="1016" spans="1:10" s="165" customFormat="1" ht="15.75" hidden="1" customHeight="1">
      <c r="A1016" s="193" t="str">
        <f>CONCATENATE($P$933,SUM($J$934:J1016))</f>
        <v>11.7.2</v>
      </c>
      <c r="B1016" s="222" t="s">
        <v>2301</v>
      </c>
      <c r="C1016" s="222"/>
      <c r="D1016" s="202" t="s">
        <v>605</v>
      </c>
      <c r="E1016" s="241" t="s">
        <v>3</v>
      </c>
      <c r="F1016" s="120"/>
      <c r="G1016" s="230">
        <v>7.04</v>
      </c>
      <c r="H1016" s="131">
        <f t="shared" si="78"/>
        <v>0</v>
      </c>
      <c r="I1016" s="114"/>
      <c r="J1016" s="207" t="str">
        <f t="shared" si="77"/>
        <v>-</v>
      </c>
    </row>
    <row r="1017" spans="1:10" s="150" customFormat="1" ht="15.75" hidden="1" customHeight="1">
      <c r="A1017" s="193" t="str">
        <f>CONCATENATE($P$933,SUM($J$934:J1017))</f>
        <v>11.7.2</v>
      </c>
      <c r="B1017" s="222" t="s">
        <v>2302</v>
      </c>
      <c r="C1017" s="222"/>
      <c r="D1017" s="202" t="s">
        <v>606</v>
      </c>
      <c r="E1017" s="241" t="s">
        <v>3</v>
      </c>
      <c r="F1017" s="120"/>
      <c r="G1017" s="230">
        <v>8.27</v>
      </c>
      <c r="H1017" s="131">
        <f t="shared" si="78"/>
        <v>0</v>
      </c>
      <c r="I1017" s="114"/>
      <c r="J1017" s="194" t="str">
        <f t="shared" si="77"/>
        <v>-</v>
      </c>
    </row>
    <row r="1018" spans="1:10" s="150" customFormat="1" ht="15.75" hidden="1" customHeight="1">
      <c r="A1018" s="193" t="str">
        <f>CONCATENATE($P$933,SUM($J$934:J1018))</f>
        <v>11.7.2</v>
      </c>
      <c r="B1018" s="222" t="s">
        <v>2303</v>
      </c>
      <c r="C1018" s="222"/>
      <c r="D1018" s="202" t="s">
        <v>607</v>
      </c>
      <c r="E1018" s="241" t="s">
        <v>3</v>
      </c>
      <c r="F1018" s="120"/>
      <c r="G1018" s="230">
        <v>9.5</v>
      </c>
      <c r="H1018" s="131">
        <f t="shared" si="78"/>
        <v>0</v>
      </c>
      <c r="I1018" s="114"/>
      <c r="J1018" s="194" t="str">
        <f t="shared" si="77"/>
        <v>-</v>
      </c>
    </row>
    <row r="1019" spans="1:10" s="150" customFormat="1" ht="15.75" hidden="1" customHeight="1">
      <c r="A1019" s="193" t="str">
        <f>CONCATENATE($P$933,SUM($J$934:J1019))</f>
        <v>11.7.2</v>
      </c>
      <c r="B1019" s="222" t="s">
        <v>2304</v>
      </c>
      <c r="C1019" s="222"/>
      <c r="D1019" s="202" t="s">
        <v>600</v>
      </c>
      <c r="E1019" s="241" t="s">
        <v>3</v>
      </c>
      <c r="F1019" s="120"/>
      <c r="G1019" s="230">
        <v>4.26</v>
      </c>
      <c r="H1019" s="131">
        <f t="shared" si="78"/>
        <v>0</v>
      </c>
      <c r="I1019" s="114"/>
      <c r="J1019" s="194" t="str">
        <f t="shared" si="77"/>
        <v>-</v>
      </c>
    </row>
    <row r="1020" spans="1:10" s="150" customFormat="1" ht="15.75" hidden="1" customHeight="1">
      <c r="A1020" s="193" t="str">
        <f>CONCATENATE($P$933,SUM($J$934:J1020))</f>
        <v>11.7.2</v>
      </c>
      <c r="B1020" s="222" t="s">
        <v>2305</v>
      </c>
      <c r="C1020" s="222"/>
      <c r="D1020" s="202" t="s">
        <v>601</v>
      </c>
      <c r="E1020" s="241" t="s">
        <v>3</v>
      </c>
      <c r="F1020" s="120"/>
      <c r="G1020" s="230">
        <v>3.81</v>
      </c>
      <c r="H1020" s="131">
        <f t="shared" si="78"/>
        <v>0</v>
      </c>
      <c r="I1020" s="114"/>
      <c r="J1020" s="194" t="str">
        <f t="shared" si="77"/>
        <v>-</v>
      </c>
    </row>
    <row r="1021" spans="1:10" s="150" customFormat="1" ht="15.75" hidden="1" customHeight="1">
      <c r="A1021" s="193" t="str">
        <f>CONCATENATE($P$933,SUM($J$934:J1021))</f>
        <v>11.7.2</v>
      </c>
      <c r="B1021" s="222" t="s">
        <v>2306</v>
      </c>
      <c r="C1021" s="222"/>
      <c r="D1021" s="202" t="s">
        <v>608</v>
      </c>
      <c r="E1021" s="241" t="s">
        <v>3</v>
      </c>
      <c r="F1021" s="120"/>
      <c r="G1021" s="230">
        <v>18.55</v>
      </c>
      <c r="H1021" s="131">
        <f t="shared" si="78"/>
        <v>0</v>
      </c>
      <c r="I1021" s="114"/>
      <c r="J1021" s="194" t="str">
        <f t="shared" si="77"/>
        <v>-</v>
      </c>
    </row>
    <row r="1022" spans="1:10" s="150" customFormat="1" ht="15.75" hidden="1" customHeight="1">
      <c r="A1022" s="193" t="str">
        <f>CONCATENATE($P$933,SUM($J$934:J1022))</f>
        <v>11.7.2</v>
      </c>
      <c r="B1022" s="222" t="s">
        <v>2307</v>
      </c>
      <c r="C1022" s="222"/>
      <c r="D1022" s="202" t="s">
        <v>609</v>
      </c>
      <c r="E1022" s="241" t="s">
        <v>3</v>
      </c>
      <c r="F1022" s="120"/>
      <c r="G1022" s="230">
        <v>14.14</v>
      </c>
      <c r="H1022" s="131">
        <f t="shared" si="78"/>
        <v>0</v>
      </c>
      <c r="I1022" s="114"/>
      <c r="J1022" s="194" t="str">
        <f t="shared" si="77"/>
        <v>-</v>
      </c>
    </row>
    <row r="1023" spans="1:10" s="150" customFormat="1" ht="15.75" hidden="1" customHeight="1">
      <c r="A1023" s="193" t="str">
        <f>CONCATENATE($P$933,SUM($J$934:J1023))</f>
        <v>11.7.2</v>
      </c>
      <c r="B1023" s="222" t="s">
        <v>2308</v>
      </c>
      <c r="C1023" s="222"/>
      <c r="D1023" s="202" t="s">
        <v>1163</v>
      </c>
      <c r="E1023" s="241" t="s">
        <v>3</v>
      </c>
      <c r="F1023" s="120"/>
      <c r="G1023" s="230">
        <v>218.84</v>
      </c>
      <c r="H1023" s="131">
        <f t="shared" si="78"/>
        <v>0</v>
      </c>
      <c r="I1023" s="114"/>
      <c r="J1023" s="194" t="str">
        <f t="shared" si="77"/>
        <v>-</v>
      </c>
    </row>
    <row r="1024" spans="1:10" s="150" customFormat="1" ht="15.75" hidden="1" customHeight="1">
      <c r="A1024" s="193" t="str">
        <f>CONCATENATE($P$933,SUM($J$934:J1024))</f>
        <v>11.7.2</v>
      </c>
      <c r="B1024" s="222" t="s">
        <v>2309</v>
      </c>
      <c r="C1024" s="222"/>
      <c r="D1024" s="202" t="s">
        <v>610</v>
      </c>
      <c r="E1024" s="241" t="s">
        <v>3</v>
      </c>
      <c r="F1024" s="120"/>
      <c r="G1024" s="230">
        <v>181.9</v>
      </c>
      <c r="H1024" s="131">
        <f t="shared" si="78"/>
        <v>0</v>
      </c>
      <c r="I1024" s="114"/>
      <c r="J1024" s="194" t="str">
        <f t="shared" si="77"/>
        <v>-</v>
      </c>
    </row>
    <row r="1025" spans="1:16" s="165" customFormat="1" ht="15.75" hidden="1" customHeight="1">
      <c r="A1025" s="193" t="str">
        <f>CONCATENATE($P$933,SUM($J$934:J1025))</f>
        <v>11.7.2</v>
      </c>
      <c r="B1025" s="222"/>
      <c r="C1025" s="222"/>
      <c r="D1025" s="202"/>
      <c r="E1025" s="241"/>
      <c r="F1025" s="120"/>
      <c r="G1025" s="230"/>
      <c r="H1025" s="131"/>
      <c r="I1025" s="114"/>
      <c r="J1025" s="207" t="str">
        <f t="shared" si="77"/>
        <v>-</v>
      </c>
    </row>
    <row r="1026" spans="1:16" s="150" customFormat="1" ht="15.75" hidden="1" customHeight="1">
      <c r="A1026" s="193" t="str">
        <f>CONCATENATE($P$933,SUM($J$934:J1026))</f>
        <v>11.7.2</v>
      </c>
      <c r="B1026" s="222"/>
      <c r="C1026" s="222"/>
      <c r="D1026" s="202"/>
      <c r="E1026" s="241"/>
      <c r="F1026" s="120"/>
      <c r="G1026" s="230"/>
      <c r="H1026" s="131"/>
      <c r="I1026" s="114"/>
      <c r="J1026" s="194" t="str">
        <f t="shared" si="77"/>
        <v>-</v>
      </c>
    </row>
    <row r="1027" spans="1:16" s="165" customFormat="1" ht="15.75" customHeight="1">
      <c r="A1027" s="318"/>
      <c r="B1027" s="319"/>
      <c r="C1027" s="452"/>
      <c r="D1027" s="304"/>
      <c r="E1027" s="436" t="s">
        <v>1263</v>
      </c>
      <c r="F1027" s="156"/>
      <c r="G1027" s="437"/>
      <c r="H1027" s="438" t="str">
        <f>A933</f>
        <v>11.7</v>
      </c>
      <c r="I1027" s="439">
        <f>SUM(H934:H1026)</f>
        <v>32.25</v>
      </c>
      <c r="J1027" s="207">
        <f>IF(I1027&gt;0.01,1,"")</f>
        <v>1</v>
      </c>
    </row>
    <row r="1028" spans="1:16" s="165" customFormat="1" ht="15.75" customHeight="1">
      <c r="A1028" s="441" t="s">
        <v>2932</v>
      </c>
      <c r="B1028" s="442"/>
      <c r="C1028" s="468"/>
      <c r="D1028" s="443" t="s">
        <v>663</v>
      </c>
      <c r="E1028" s="444"/>
      <c r="F1028" s="445"/>
      <c r="G1028" s="446"/>
      <c r="H1028" s="447"/>
      <c r="I1028" s="448"/>
      <c r="J1028" s="207">
        <f>IF(SUM(F1029:F1095)&gt;0.001,1,"")</f>
        <v>1</v>
      </c>
      <c r="M1028" s="165" t="str">
        <f>CONCATENATE(".",SUM(J624,J667,J683,J734,J777,J814,J889,J933,J1028))</f>
        <v>.8</v>
      </c>
      <c r="P1028" s="165" t="str">
        <f>CONCATENATE(A1028,".")</f>
        <v>11.8.</v>
      </c>
    </row>
    <row r="1029" spans="1:16" s="195" customFormat="1" ht="15.75" hidden="1" customHeight="1">
      <c r="A1029" s="193" t="str">
        <f>CONCATENATE($P$1028,SUM($J1029:J$1029))</f>
        <v>11.8.0</v>
      </c>
      <c r="B1029" s="222" t="s">
        <v>2310</v>
      </c>
      <c r="C1029" s="222"/>
      <c r="D1029" s="202" t="s">
        <v>664</v>
      </c>
      <c r="E1029" s="241" t="s">
        <v>3</v>
      </c>
      <c r="F1029" s="111"/>
      <c r="G1029" s="230">
        <v>7.81</v>
      </c>
      <c r="H1029" s="131">
        <f>F1029*G1029</f>
        <v>0</v>
      </c>
      <c r="I1029" s="132"/>
      <c r="J1029" s="201" t="str">
        <f t="shared" ref="J1029:J1060" si="79">IF(F1029&gt;0.01,1,"-")</f>
        <v>-</v>
      </c>
    </row>
    <row r="1030" spans="1:16" s="150" customFormat="1" ht="15.75" hidden="1" customHeight="1">
      <c r="A1030" s="193" t="str">
        <f>CONCATENATE($P$1028,SUM($J$1029:J1030))</f>
        <v>11.8.0</v>
      </c>
      <c r="B1030" s="222" t="s">
        <v>2311</v>
      </c>
      <c r="C1030" s="222"/>
      <c r="D1030" s="202" t="s">
        <v>665</v>
      </c>
      <c r="E1030" s="241" t="s">
        <v>3</v>
      </c>
      <c r="F1030" s="111"/>
      <c r="G1030" s="230">
        <v>51.27</v>
      </c>
      <c r="H1030" s="131">
        <f t="shared" ref="H1030:H1093" si="80">F1030*G1030</f>
        <v>0</v>
      </c>
      <c r="I1030" s="110"/>
      <c r="J1030" s="194" t="str">
        <f t="shared" si="79"/>
        <v>-</v>
      </c>
    </row>
    <row r="1031" spans="1:16" s="150" customFormat="1" ht="15.75" hidden="1" customHeight="1">
      <c r="A1031" s="193" t="str">
        <f>CONCATENATE($P$1028,SUM($J$1029:J1031))</f>
        <v>11.8.0</v>
      </c>
      <c r="B1031" s="222" t="s">
        <v>2312</v>
      </c>
      <c r="C1031" s="222"/>
      <c r="D1031" s="202" t="s">
        <v>666</v>
      </c>
      <c r="E1031" s="241" t="s">
        <v>3</v>
      </c>
      <c r="F1031" s="111"/>
      <c r="G1031" s="230">
        <v>72.59</v>
      </c>
      <c r="H1031" s="131">
        <f t="shared" si="80"/>
        <v>0</v>
      </c>
      <c r="I1031" s="110"/>
      <c r="J1031" s="194" t="str">
        <f t="shared" si="79"/>
        <v>-</v>
      </c>
    </row>
    <row r="1032" spans="1:16" s="195" customFormat="1" ht="15.75" hidden="1" customHeight="1">
      <c r="A1032" s="193" t="str">
        <f>CONCATENATE($P$1028,SUM($J$1029:J1032))</f>
        <v>11.8.0</v>
      </c>
      <c r="B1032" s="222" t="s">
        <v>2313</v>
      </c>
      <c r="C1032" s="222"/>
      <c r="D1032" s="202" t="s">
        <v>667</v>
      </c>
      <c r="E1032" s="241" t="s">
        <v>3</v>
      </c>
      <c r="F1032" s="111"/>
      <c r="G1032" s="230">
        <v>53.51</v>
      </c>
      <c r="H1032" s="131">
        <f t="shared" si="80"/>
        <v>0</v>
      </c>
      <c r="I1032" s="132"/>
      <c r="J1032" s="201" t="str">
        <f t="shared" si="79"/>
        <v>-</v>
      </c>
    </row>
    <row r="1033" spans="1:16" s="195" customFormat="1" ht="15.75" hidden="1" customHeight="1">
      <c r="A1033" s="193" t="str">
        <f>CONCATENATE($P$1028,SUM($J$1029:J1033))</f>
        <v>11.8.0</v>
      </c>
      <c r="B1033" s="222" t="s">
        <v>2314</v>
      </c>
      <c r="C1033" s="222"/>
      <c r="D1033" s="202" t="s">
        <v>668</v>
      </c>
      <c r="E1033" s="241" t="s">
        <v>3</v>
      </c>
      <c r="F1033" s="111"/>
      <c r="G1033" s="230">
        <v>9.52</v>
      </c>
      <c r="H1033" s="131">
        <f t="shared" si="80"/>
        <v>0</v>
      </c>
      <c r="I1033" s="132"/>
      <c r="J1033" s="201" t="str">
        <f t="shared" si="79"/>
        <v>-</v>
      </c>
    </row>
    <row r="1034" spans="1:16" s="195" customFormat="1" ht="15.75" hidden="1" customHeight="1">
      <c r="A1034" s="193" t="str">
        <f>CONCATENATE($P$1028,SUM($J$1029:J1034))</f>
        <v>11.8.0</v>
      </c>
      <c r="B1034" s="222" t="s">
        <v>2315</v>
      </c>
      <c r="C1034" s="222"/>
      <c r="D1034" s="202" t="s">
        <v>669</v>
      </c>
      <c r="E1034" s="241" t="s">
        <v>3</v>
      </c>
      <c r="F1034" s="111"/>
      <c r="G1034" s="230">
        <v>21.17</v>
      </c>
      <c r="H1034" s="131">
        <f t="shared" si="80"/>
        <v>0</v>
      </c>
      <c r="I1034" s="132"/>
      <c r="J1034" s="201" t="str">
        <f t="shared" si="79"/>
        <v>-</v>
      </c>
    </row>
    <row r="1035" spans="1:16" s="195" customFormat="1" ht="15.75" hidden="1" customHeight="1">
      <c r="A1035" s="193" t="str">
        <f>CONCATENATE($P$1028,SUM($J$1029:J1035))</f>
        <v>11.8.0</v>
      </c>
      <c r="B1035" s="222" t="s">
        <v>2316</v>
      </c>
      <c r="C1035" s="222"/>
      <c r="D1035" s="202" t="s">
        <v>670</v>
      </c>
      <c r="E1035" s="241" t="s">
        <v>3</v>
      </c>
      <c r="F1035" s="111"/>
      <c r="G1035" s="230">
        <v>78.62</v>
      </c>
      <c r="H1035" s="131">
        <f t="shared" si="80"/>
        <v>0</v>
      </c>
      <c r="I1035" s="132"/>
      <c r="J1035" s="201" t="str">
        <f t="shared" si="79"/>
        <v>-</v>
      </c>
    </row>
    <row r="1036" spans="1:16" s="195" customFormat="1" ht="15.75" hidden="1" customHeight="1">
      <c r="A1036" s="193" t="str">
        <f>CONCATENATE($P$1028,SUM($J$1029:J1036))</f>
        <v>11.8.0</v>
      </c>
      <c r="B1036" s="222" t="s">
        <v>2317</v>
      </c>
      <c r="C1036" s="222"/>
      <c r="D1036" s="202" t="s">
        <v>671</v>
      </c>
      <c r="E1036" s="241" t="s">
        <v>3</v>
      </c>
      <c r="F1036" s="111"/>
      <c r="G1036" s="230">
        <v>8.1199999999999992</v>
      </c>
      <c r="H1036" s="131">
        <f t="shared" si="80"/>
        <v>0</v>
      </c>
      <c r="I1036" s="132"/>
      <c r="J1036" s="201" t="str">
        <f t="shared" si="79"/>
        <v>-</v>
      </c>
    </row>
    <row r="1037" spans="1:16" s="150" customFormat="1" ht="15.75" hidden="1" customHeight="1">
      <c r="A1037" s="193" t="str">
        <f>CONCATENATE($P$1028,SUM($J$1029:J1037))</f>
        <v>11.8.0</v>
      </c>
      <c r="B1037" s="222" t="s">
        <v>2318</v>
      </c>
      <c r="C1037" s="222"/>
      <c r="D1037" s="202" t="s">
        <v>716</v>
      </c>
      <c r="E1037" s="241" t="s">
        <v>3</v>
      </c>
      <c r="F1037" s="111"/>
      <c r="G1037" s="230">
        <v>1.88</v>
      </c>
      <c r="H1037" s="131">
        <f t="shared" si="80"/>
        <v>0</v>
      </c>
      <c r="I1037" s="110"/>
      <c r="J1037" s="194" t="str">
        <f t="shared" si="79"/>
        <v>-</v>
      </c>
    </row>
    <row r="1038" spans="1:16" s="150" customFormat="1" ht="15.75" hidden="1" customHeight="1">
      <c r="A1038" s="193" t="str">
        <f>CONCATENATE($P$1028,SUM($J$1029:J1038))</f>
        <v>11.8.0</v>
      </c>
      <c r="B1038" s="222" t="s">
        <v>2319</v>
      </c>
      <c r="C1038" s="222"/>
      <c r="D1038" s="202" t="s">
        <v>672</v>
      </c>
      <c r="E1038" s="241" t="s">
        <v>3</v>
      </c>
      <c r="F1038" s="111"/>
      <c r="G1038" s="230">
        <v>1.78</v>
      </c>
      <c r="H1038" s="131">
        <f t="shared" si="80"/>
        <v>0</v>
      </c>
      <c r="I1038" s="110"/>
      <c r="J1038" s="194" t="str">
        <f t="shared" si="79"/>
        <v>-</v>
      </c>
    </row>
    <row r="1039" spans="1:16" s="150" customFormat="1" ht="15.75" hidden="1" customHeight="1">
      <c r="A1039" s="193" t="str">
        <f>CONCATENATE($P$1028,SUM($J$1029:J1039))</f>
        <v>11.8.0</v>
      </c>
      <c r="B1039" s="222" t="s">
        <v>2320</v>
      </c>
      <c r="C1039" s="222"/>
      <c r="D1039" s="202" t="s">
        <v>673</v>
      </c>
      <c r="E1039" s="241" t="s">
        <v>3</v>
      </c>
      <c r="F1039" s="111"/>
      <c r="G1039" s="230">
        <v>1.88</v>
      </c>
      <c r="H1039" s="131">
        <f t="shared" si="80"/>
        <v>0</v>
      </c>
      <c r="I1039" s="110"/>
      <c r="J1039" s="194" t="str">
        <f t="shared" si="79"/>
        <v>-</v>
      </c>
    </row>
    <row r="1040" spans="1:16" s="150" customFormat="1" ht="15.75" hidden="1" customHeight="1">
      <c r="A1040" s="193" t="str">
        <f>CONCATENATE($P$1028,SUM($J$1029:J1040))</f>
        <v>11.8.0</v>
      </c>
      <c r="B1040" s="222" t="s">
        <v>2321</v>
      </c>
      <c r="C1040" s="222"/>
      <c r="D1040" s="202" t="s">
        <v>674</v>
      </c>
      <c r="E1040" s="241" t="s">
        <v>3</v>
      </c>
      <c r="F1040" s="111"/>
      <c r="G1040" s="230">
        <v>1.85</v>
      </c>
      <c r="H1040" s="131">
        <f t="shared" si="80"/>
        <v>0</v>
      </c>
      <c r="I1040" s="110"/>
      <c r="J1040" s="194" t="str">
        <f t="shared" si="79"/>
        <v>-</v>
      </c>
    </row>
    <row r="1041" spans="1:10" s="150" customFormat="1" ht="15.75" hidden="1" customHeight="1">
      <c r="A1041" s="193" t="str">
        <f>CONCATENATE($P$1028,SUM($J$1029:J1041))</f>
        <v>11.8.0</v>
      </c>
      <c r="B1041" s="222" t="s">
        <v>2322</v>
      </c>
      <c r="C1041" s="222"/>
      <c r="D1041" s="202" t="s">
        <v>1235</v>
      </c>
      <c r="E1041" s="241" t="s">
        <v>3</v>
      </c>
      <c r="F1041" s="111"/>
      <c r="G1041" s="230">
        <v>1.49</v>
      </c>
      <c r="H1041" s="131">
        <f t="shared" si="80"/>
        <v>0</v>
      </c>
      <c r="I1041" s="110"/>
      <c r="J1041" s="194" t="str">
        <f t="shared" si="79"/>
        <v>-</v>
      </c>
    </row>
    <row r="1042" spans="1:10" s="150" customFormat="1" ht="15.75" hidden="1" customHeight="1">
      <c r="A1042" s="193" t="str">
        <f>CONCATENATE($P$1028,SUM($J$1029:J1042))</f>
        <v>11.8.0</v>
      </c>
      <c r="B1042" s="222" t="s">
        <v>2323</v>
      </c>
      <c r="C1042" s="222"/>
      <c r="D1042" s="202" t="s">
        <v>1236</v>
      </c>
      <c r="E1042" s="241" t="s">
        <v>3</v>
      </c>
      <c r="F1042" s="111"/>
      <c r="G1042" s="230">
        <v>1.81</v>
      </c>
      <c r="H1042" s="131">
        <f t="shared" si="80"/>
        <v>0</v>
      </c>
      <c r="I1042" s="110"/>
      <c r="J1042" s="194" t="str">
        <f t="shared" si="79"/>
        <v>-</v>
      </c>
    </row>
    <row r="1043" spans="1:10" s="150" customFormat="1" ht="15.75" customHeight="1">
      <c r="A1043" s="296" t="str">
        <f>CONCATENATE($P$1028,SUM($J$1029:J1043))</f>
        <v>11.8.1</v>
      </c>
      <c r="B1043" s="317" t="s">
        <v>2324</v>
      </c>
      <c r="C1043" s="317" t="s">
        <v>2903</v>
      </c>
      <c r="D1043" s="202" t="s">
        <v>1237</v>
      </c>
      <c r="E1043" s="241" t="s">
        <v>3</v>
      </c>
      <c r="F1043" s="111">
        <v>4</v>
      </c>
      <c r="G1043" s="310">
        <v>2.42</v>
      </c>
      <c r="H1043" s="131">
        <f>ROUND(F1043*G1043,2)</f>
        <v>9.68</v>
      </c>
      <c r="I1043" s="132"/>
      <c r="J1043" s="194">
        <f t="shared" si="79"/>
        <v>1</v>
      </c>
    </row>
    <row r="1044" spans="1:10" s="150" customFormat="1" ht="15.75" hidden="1" customHeight="1">
      <c r="A1044" s="193" t="str">
        <f>CONCATENATE($P$1028,SUM($J$1029:J1044))</f>
        <v>11.8.1</v>
      </c>
      <c r="B1044" s="222" t="s">
        <v>2325</v>
      </c>
      <c r="C1044" s="222"/>
      <c r="D1044" s="202" t="s">
        <v>1238</v>
      </c>
      <c r="E1044" s="241" t="s">
        <v>3</v>
      </c>
      <c r="F1044" s="111"/>
      <c r="G1044" s="230">
        <v>2.46</v>
      </c>
      <c r="H1044" s="131">
        <f t="shared" si="80"/>
        <v>0</v>
      </c>
      <c r="I1044" s="110"/>
      <c r="J1044" s="194" t="str">
        <f t="shared" si="79"/>
        <v>-</v>
      </c>
    </row>
    <row r="1045" spans="1:10" s="172" customFormat="1" ht="15.75" hidden="1" customHeight="1">
      <c r="A1045" s="193" t="str">
        <f>CONCATENATE($P$1028,SUM($J$1029:J1045))</f>
        <v>11.8.1</v>
      </c>
      <c r="B1045" s="222" t="s">
        <v>2326</v>
      </c>
      <c r="C1045" s="222"/>
      <c r="D1045" s="202" t="s">
        <v>1239</v>
      </c>
      <c r="E1045" s="241" t="s">
        <v>3</v>
      </c>
      <c r="F1045" s="120"/>
      <c r="G1045" s="230">
        <v>3.05</v>
      </c>
      <c r="H1045" s="131">
        <f t="shared" si="80"/>
        <v>0</v>
      </c>
      <c r="I1045" s="135"/>
      <c r="J1045" s="211" t="str">
        <f t="shared" si="79"/>
        <v>-</v>
      </c>
    </row>
    <row r="1046" spans="1:10" s="150" customFormat="1" ht="15.75" hidden="1" customHeight="1">
      <c r="A1046" s="193" t="str">
        <f>CONCATENATE($P$1028,SUM($J$1029:J1046))</f>
        <v>11.8.1</v>
      </c>
      <c r="B1046" s="222" t="s">
        <v>2327</v>
      </c>
      <c r="C1046" s="222"/>
      <c r="D1046" s="202" t="s">
        <v>699</v>
      </c>
      <c r="E1046" s="241" t="s">
        <v>3</v>
      </c>
      <c r="F1046" s="111"/>
      <c r="G1046" s="230">
        <v>6.32</v>
      </c>
      <c r="H1046" s="131">
        <f t="shared" si="80"/>
        <v>0</v>
      </c>
      <c r="I1046" s="110"/>
      <c r="J1046" s="194" t="str">
        <f t="shared" si="79"/>
        <v>-</v>
      </c>
    </row>
    <row r="1047" spans="1:10" s="150" customFormat="1" ht="15.75" hidden="1" customHeight="1">
      <c r="A1047" s="193" t="str">
        <f>CONCATENATE($P$1028,SUM($J$1029:J1047))</f>
        <v>11.8.1</v>
      </c>
      <c r="B1047" s="222" t="s">
        <v>2328</v>
      </c>
      <c r="C1047" s="222"/>
      <c r="D1047" s="202" t="s">
        <v>700</v>
      </c>
      <c r="E1047" s="241" t="s">
        <v>3</v>
      </c>
      <c r="F1047" s="111"/>
      <c r="G1047" s="230">
        <v>5.53</v>
      </c>
      <c r="H1047" s="131">
        <f t="shared" si="80"/>
        <v>0</v>
      </c>
      <c r="I1047" s="110"/>
      <c r="J1047" s="194" t="str">
        <f t="shared" si="79"/>
        <v>-</v>
      </c>
    </row>
    <row r="1048" spans="1:10" s="150" customFormat="1" ht="15.75" hidden="1" customHeight="1">
      <c r="A1048" s="193" t="str">
        <f>CONCATENATE($P$1028,SUM($J$1029:J1048))</f>
        <v>11.8.1</v>
      </c>
      <c r="B1048" s="222" t="s">
        <v>2329</v>
      </c>
      <c r="C1048" s="222"/>
      <c r="D1048" s="202" t="s">
        <v>701</v>
      </c>
      <c r="E1048" s="241" t="s">
        <v>3</v>
      </c>
      <c r="F1048" s="111"/>
      <c r="G1048" s="230">
        <v>8.68</v>
      </c>
      <c r="H1048" s="131">
        <f t="shared" si="80"/>
        <v>0</v>
      </c>
      <c r="I1048" s="110"/>
      <c r="J1048" s="194" t="str">
        <f t="shared" si="79"/>
        <v>-</v>
      </c>
    </row>
    <row r="1049" spans="1:10" s="150" customFormat="1" ht="15.75" hidden="1" customHeight="1">
      <c r="A1049" s="193" t="str">
        <f>CONCATENATE($P$1028,SUM($J$1029:J1049))</f>
        <v>11.8.1</v>
      </c>
      <c r="B1049" s="222" t="s">
        <v>2330</v>
      </c>
      <c r="C1049" s="222"/>
      <c r="D1049" s="202" t="s">
        <v>675</v>
      </c>
      <c r="E1049" s="241" t="s">
        <v>3</v>
      </c>
      <c r="F1049" s="111"/>
      <c r="G1049" s="230">
        <v>12.87</v>
      </c>
      <c r="H1049" s="131">
        <f t="shared" si="80"/>
        <v>0</v>
      </c>
      <c r="I1049" s="110"/>
      <c r="J1049" s="194" t="str">
        <f t="shared" si="79"/>
        <v>-</v>
      </c>
    </row>
    <row r="1050" spans="1:10" s="195" customFormat="1" ht="15.75" hidden="1" customHeight="1">
      <c r="A1050" s="193" t="str">
        <f>CONCATENATE($P$1028,SUM($J$1029:J1050))</f>
        <v>11.8.1</v>
      </c>
      <c r="B1050" s="222" t="s">
        <v>2331</v>
      </c>
      <c r="C1050" s="222"/>
      <c r="D1050" s="202" t="s">
        <v>676</v>
      </c>
      <c r="E1050" s="241" t="s">
        <v>3</v>
      </c>
      <c r="F1050" s="111"/>
      <c r="G1050" s="230">
        <v>3.92</v>
      </c>
      <c r="H1050" s="131">
        <f t="shared" si="80"/>
        <v>0</v>
      </c>
      <c r="I1050" s="132"/>
      <c r="J1050" s="201" t="str">
        <f t="shared" si="79"/>
        <v>-</v>
      </c>
    </row>
    <row r="1051" spans="1:10" s="150" customFormat="1" ht="15.75" hidden="1" customHeight="1">
      <c r="A1051" s="193" t="str">
        <f>CONCATENATE($P$1028,SUM($J$1029:J1051))</f>
        <v>11.8.1</v>
      </c>
      <c r="B1051" s="222" t="s">
        <v>2332</v>
      </c>
      <c r="C1051" s="222"/>
      <c r="D1051" s="202" t="s">
        <v>723</v>
      </c>
      <c r="E1051" s="241" t="s">
        <v>3</v>
      </c>
      <c r="F1051" s="111"/>
      <c r="G1051" s="230">
        <v>6.12</v>
      </c>
      <c r="H1051" s="131">
        <f t="shared" si="80"/>
        <v>0</v>
      </c>
      <c r="I1051" s="110"/>
      <c r="J1051" s="194" t="str">
        <f t="shared" si="79"/>
        <v>-</v>
      </c>
    </row>
    <row r="1052" spans="1:10" s="150" customFormat="1" ht="15.75" hidden="1" customHeight="1">
      <c r="A1052" s="193" t="str">
        <f>CONCATENATE($P$1028,SUM($J$1029:J1052))</f>
        <v>11.8.1</v>
      </c>
      <c r="B1052" s="222" t="s">
        <v>2333</v>
      </c>
      <c r="C1052" s="222"/>
      <c r="D1052" s="202" t="s">
        <v>677</v>
      </c>
      <c r="E1052" s="241" t="s">
        <v>3</v>
      </c>
      <c r="F1052" s="111"/>
      <c r="G1052" s="230">
        <v>40.82</v>
      </c>
      <c r="H1052" s="131">
        <f t="shared" si="80"/>
        <v>0</v>
      </c>
      <c r="I1052" s="110"/>
      <c r="J1052" s="194" t="str">
        <f t="shared" si="79"/>
        <v>-</v>
      </c>
    </row>
    <row r="1053" spans="1:10" s="150" customFormat="1" ht="15.75" hidden="1" customHeight="1">
      <c r="A1053" s="193" t="str">
        <f>CONCATENATE($P$1028,SUM($J$1029:J1053))</f>
        <v>11.8.1</v>
      </c>
      <c r="B1053" s="222" t="s">
        <v>2334</v>
      </c>
      <c r="C1053" s="222"/>
      <c r="D1053" s="202" t="s">
        <v>678</v>
      </c>
      <c r="E1053" s="241" t="s">
        <v>3</v>
      </c>
      <c r="F1053" s="111"/>
      <c r="G1053" s="230">
        <v>40.82</v>
      </c>
      <c r="H1053" s="131">
        <f t="shared" si="80"/>
        <v>0</v>
      </c>
      <c r="I1053" s="110"/>
      <c r="J1053" s="194" t="str">
        <f t="shared" si="79"/>
        <v>-</v>
      </c>
    </row>
    <row r="1054" spans="1:10" s="150" customFormat="1" ht="15.75" hidden="1" customHeight="1">
      <c r="A1054" s="193" t="str">
        <f>CONCATENATE($P$1028,SUM($J$1029:J1054))</f>
        <v>11.8.1</v>
      </c>
      <c r="B1054" s="222" t="s">
        <v>2335</v>
      </c>
      <c r="C1054" s="222"/>
      <c r="D1054" s="202" t="s">
        <v>679</v>
      </c>
      <c r="E1054" s="241" t="s">
        <v>3</v>
      </c>
      <c r="F1054" s="111"/>
      <c r="G1054" s="230">
        <v>27.71</v>
      </c>
      <c r="H1054" s="131">
        <f t="shared" si="80"/>
        <v>0</v>
      </c>
      <c r="I1054" s="110"/>
      <c r="J1054" s="194" t="str">
        <f t="shared" si="79"/>
        <v>-</v>
      </c>
    </row>
    <row r="1055" spans="1:10" s="150" customFormat="1" ht="15.75" hidden="1" customHeight="1">
      <c r="A1055" s="193" t="str">
        <f>CONCATENATE($P$1028,SUM($J$1029:J1055))</f>
        <v>11.8.1</v>
      </c>
      <c r="B1055" s="222" t="s">
        <v>2336</v>
      </c>
      <c r="C1055" s="222"/>
      <c r="D1055" s="202" t="s">
        <v>680</v>
      </c>
      <c r="E1055" s="241" t="s">
        <v>3</v>
      </c>
      <c r="F1055" s="111"/>
      <c r="G1055" s="230">
        <v>28.71</v>
      </c>
      <c r="H1055" s="131">
        <f t="shared" si="80"/>
        <v>0</v>
      </c>
      <c r="I1055" s="110"/>
      <c r="J1055" s="194" t="str">
        <f t="shared" si="79"/>
        <v>-</v>
      </c>
    </row>
    <row r="1056" spans="1:10" s="150" customFormat="1" ht="15.75" hidden="1" customHeight="1">
      <c r="A1056" s="193" t="str">
        <f>CONCATENATE($P$1028,SUM($J$1029:J1056))</f>
        <v>11.8.1</v>
      </c>
      <c r="B1056" s="222" t="s">
        <v>2337</v>
      </c>
      <c r="C1056" s="222"/>
      <c r="D1056" s="202" t="s">
        <v>681</v>
      </c>
      <c r="E1056" s="241" t="s">
        <v>3</v>
      </c>
      <c r="F1056" s="111"/>
      <c r="G1056" s="230">
        <v>32.51</v>
      </c>
      <c r="H1056" s="131">
        <f t="shared" si="80"/>
        <v>0</v>
      </c>
      <c r="I1056" s="110"/>
      <c r="J1056" s="194" t="str">
        <f t="shared" si="79"/>
        <v>-</v>
      </c>
    </row>
    <row r="1057" spans="1:10" s="150" customFormat="1" ht="15.75" hidden="1" customHeight="1">
      <c r="A1057" s="193" t="str">
        <f>CONCATENATE($P$1028,SUM($J$1029:J1057))</f>
        <v>11.8.1</v>
      </c>
      <c r="B1057" s="222" t="s">
        <v>2338</v>
      </c>
      <c r="C1057" s="222"/>
      <c r="D1057" s="202" t="s">
        <v>682</v>
      </c>
      <c r="E1057" s="241" t="s">
        <v>3</v>
      </c>
      <c r="F1057" s="111"/>
      <c r="G1057" s="230">
        <v>34.51</v>
      </c>
      <c r="H1057" s="131">
        <f t="shared" si="80"/>
        <v>0</v>
      </c>
      <c r="I1057" s="110"/>
      <c r="J1057" s="194" t="str">
        <f t="shared" si="79"/>
        <v>-</v>
      </c>
    </row>
    <row r="1058" spans="1:10" s="150" customFormat="1" ht="15.75" hidden="1" customHeight="1">
      <c r="A1058" s="193" t="str">
        <f>CONCATENATE($P$1028,SUM($J$1029:J1058))</f>
        <v>11.8.1</v>
      </c>
      <c r="B1058" s="222" t="s">
        <v>2339</v>
      </c>
      <c r="C1058" s="222"/>
      <c r="D1058" s="202" t="s">
        <v>683</v>
      </c>
      <c r="E1058" s="241" t="s">
        <v>3</v>
      </c>
      <c r="F1058" s="111"/>
      <c r="G1058" s="230">
        <v>41.51</v>
      </c>
      <c r="H1058" s="131">
        <f t="shared" si="80"/>
        <v>0</v>
      </c>
      <c r="I1058" s="110"/>
      <c r="J1058" s="194" t="str">
        <f t="shared" si="79"/>
        <v>-</v>
      </c>
    </row>
    <row r="1059" spans="1:10" s="150" customFormat="1" ht="15.75" hidden="1" customHeight="1">
      <c r="A1059" s="193" t="str">
        <f>CONCATENATE($P$1028,SUM($J$1029:J1059))</f>
        <v>11.8.1</v>
      </c>
      <c r="B1059" s="222" t="s">
        <v>2340</v>
      </c>
      <c r="C1059" s="222"/>
      <c r="D1059" s="202" t="s">
        <v>722</v>
      </c>
      <c r="E1059" s="241" t="s">
        <v>3</v>
      </c>
      <c r="F1059" s="111"/>
      <c r="G1059" s="230">
        <v>44.51</v>
      </c>
      <c r="H1059" s="131">
        <f t="shared" si="80"/>
        <v>0</v>
      </c>
      <c r="I1059" s="110"/>
      <c r="J1059" s="194" t="str">
        <f t="shared" si="79"/>
        <v>-</v>
      </c>
    </row>
    <row r="1060" spans="1:10" s="150" customFormat="1" ht="15.75" hidden="1" customHeight="1">
      <c r="A1060" s="193" t="str">
        <f>CONCATENATE($P$1028,SUM($J$1029:J1060))</f>
        <v>11.8.1</v>
      </c>
      <c r="B1060" s="222" t="s">
        <v>2341</v>
      </c>
      <c r="C1060" s="222"/>
      <c r="D1060" s="202" t="s">
        <v>709</v>
      </c>
      <c r="E1060" s="241" t="s">
        <v>3</v>
      </c>
      <c r="F1060" s="111"/>
      <c r="G1060" s="230">
        <v>47.06</v>
      </c>
      <c r="H1060" s="131">
        <f t="shared" si="80"/>
        <v>0</v>
      </c>
      <c r="I1060" s="110"/>
      <c r="J1060" s="194" t="str">
        <f t="shared" si="79"/>
        <v>-</v>
      </c>
    </row>
    <row r="1061" spans="1:10" s="195" customFormat="1" ht="15.75" hidden="1" customHeight="1">
      <c r="A1061" s="193" t="str">
        <f>CONCATENATE($P$1028,SUM($J$1029:J1061))</f>
        <v>11.8.1</v>
      </c>
      <c r="B1061" s="222" t="s">
        <v>2342</v>
      </c>
      <c r="C1061" s="222"/>
      <c r="D1061" s="202" t="s">
        <v>710</v>
      </c>
      <c r="E1061" s="241" t="s">
        <v>3</v>
      </c>
      <c r="F1061" s="111"/>
      <c r="G1061" s="230">
        <v>119.34</v>
      </c>
      <c r="H1061" s="131">
        <f t="shared" si="80"/>
        <v>0</v>
      </c>
      <c r="I1061" s="132"/>
      <c r="J1061" s="201" t="str">
        <f t="shared" ref="J1061:J1095" si="81">IF(F1061&gt;0.01,1,"-")</f>
        <v>-</v>
      </c>
    </row>
    <row r="1062" spans="1:10" s="150" customFormat="1" ht="15.75" hidden="1" customHeight="1">
      <c r="A1062" s="193" t="str">
        <f>CONCATENATE($P$1028,SUM($J$1029:J1062))</f>
        <v>11.8.1</v>
      </c>
      <c r="B1062" s="222" t="s">
        <v>2343</v>
      </c>
      <c r="C1062" s="222"/>
      <c r="D1062" s="202" t="s">
        <v>708</v>
      </c>
      <c r="E1062" s="241" t="s">
        <v>3</v>
      </c>
      <c r="F1062" s="111"/>
      <c r="G1062" s="230">
        <v>22.58</v>
      </c>
      <c r="H1062" s="131">
        <f t="shared" si="80"/>
        <v>0</v>
      </c>
      <c r="I1062" s="110"/>
      <c r="J1062" s="194" t="str">
        <f t="shared" si="81"/>
        <v>-</v>
      </c>
    </row>
    <row r="1063" spans="1:10" s="150" customFormat="1" ht="15.75" hidden="1" customHeight="1">
      <c r="A1063" s="193" t="str">
        <f>CONCATENATE($P$1028,SUM($J$1029:J1063))</f>
        <v>11.8.1</v>
      </c>
      <c r="B1063" s="222" t="s">
        <v>2344</v>
      </c>
      <c r="C1063" s="222"/>
      <c r="D1063" s="202" t="s">
        <v>707</v>
      </c>
      <c r="E1063" s="241" t="s">
        <v>3</v>
      </c>
      <c r="F1063" s="111"/>
      <c r="G1063" s="230">
        <v>19.72</v>
      </c>
      <c r="H1063" s="131">
        <f t="shared" si="80"/>
        <v>0</v>
      </c>
      <c r="I1063" s="110"/>
      <c r="J1063" s="194" t="str">
        <f t="shared" si="81"/>
        <v>-</v>
      </c>
    </row>
    <row r="1064" spans="1:10" s="150" customFormat="1" ht="15.75" hidden="1" customHeight="1">
      <c r="A1064" s="193" t="str">
        <f>CONCATENATE($P$1028,SUM($J$1029:J1064))</f>
        <v>11.8.1</v>
      </c>
      <c r="B1064" s="222" t="s">
        <v>2345</v>
      </c>
      <c r="C1064" s="222"/>
      <c r="D1064" s="202" t="s">
        <v>706</v>
      </c>
      <c r="E1064" s="241" t="s">
        <v>3</v>
      </c>
      <c r="F1064" s="111"/>
      <c r="G1064" s="230">
        <v>14.5</v>
      </c>
      <c r="H1064" s="131">
        <f t="shared" si="80"/>
        <v>0</v>
      </c>
      <c r="I1064" s="110"/>
      <c r="J1064" s="194" t="str">
        <f t="shared" si="81"/>
        <v>-</v>
      </c>
    </row>
    <row r="1065" spans="1:10" s="150" customFormat="1" ht="15.75" hidden="1" customHeight="1">
      <c r="A1065" s="193" t="str">
        <f>CONCATENATE($P$1028,SUM($J$1029:J1065))</f>
        <v>11.8.1</v>
      </c>
      <c r="B1065" s="222" t="s">
        <v>2346</v>
      </c>
      <c r="C1065" s="222"/>
      <c r="D1065" s="202" t="s">
        <v>717</v>
      </c>
      <c r="E1065" s="241" t="s">
        <v>3</v>
      </c>
      <c r="F1065" s="111"/>
      <c r="G1065" s="230">
        <v>13.47</v>
      </c>
      <c r="H1065" s="131">
        <f t="shared" si="80"/>
        <v>0</v>
      </c>
      <c r="I1065" s="110"/>
      <c r="J1065" s="194" t="str">
        <f t="shared" si="81"/>
        <v>-</v>
      </c>
    </row>
    <row r="1066" spans="1:10" s="150" customFormat="1" ht="15.75" hidden="1" customHeight="1">
      <c r="A1066" s="193" t="str">
        <f>CONCATENATE($P$1028,SUM($J$1029:J1066))</f>
        <v>11.8.1</v>
      </c>
      <c r="B1066" s="222" t="s">
        <v>2347</v>
      </c>
      <c r="C1066" s="222"/>
      <c r="D1066" s="202" t="s">
        <v>719</v>
      </c>
      <c r="E1066" s="241" t="s">
        <v>3</v>
      </c>
      <c r="F1066" s="111"/>
      <c r="G1066" s="230">
        <v>46</v>
      </c>
      <c r="H1066" s="131">
        <f t="shared" si="80"/>
        <v>0</v>
      </c>
      <c r="I1066" s="110"/>
      <c r="J1066" s="194" t="str">
        <f t="shared" si="81"/>
        <v>-</v>
      </c>
    </row>
    <row r="1067" spans="1:10" s="150" customFormat="1" ht="15.75" hidden="1" customHeight="1">
      <c r="A1067" s="193" t="str">
        <f>CONCATENATE($P$1028,SUM($J$1029:J1067))</f>
        <v>11.8.1</v>
      </c>
      <c r="B1067" s="222" t="s">
        <v>2348</v>
      </c>
      <c r="C1067" s="222"/>
      <c r="D1067" s="202" t="s">
        <v>684</v>
      </c>
      <c r="E1067" s="241" t="s">
        <v>3</v>
      </c>
      <c r="F1067" s="111"/>
      <c r="G1067" s="230">
        <v>10.17</v>
      </c>
      <c r="H1067" s="131">
        <f t="shared" si="80"/>
        <v>0</v>
      </c>
      <c r="I1067" s="110"/>
      <c r="J1067" s="194" t="str">
        <f t="shared" si="81"/>
        <v>-</v>
      </c>
    </row>
    <row r="1068" spans="1:10" s="150" customFormat="1" ht="15.75" hidden="1" customHeight="1">
      <c r="A1068" s="193" t="str">
        <f>CONCATENATE($P$1028,SUM($J$1029:J1068))</f>
        <v>11.8.1</v>
      </c>
      <c r="B1068" s="222" t="s">
        <v>2349</v>
      </c>
      <c r="C1068" s="222"/>
      <c r="D1068" s="202" t="s">
        <v>685</v>
      </c>
      <c r="E1068" s="241" t="s">
        <v>3</v>
      </c>
      <c r="F1068" s="111"/>
      <c r="G1068" s="230">
        <v>5.48</v>
      </c>
      <c r="H1068" s="131">
        <f t="shared" si="80"/>
        <v>0</v>
      </c>
      <c r="I1068" s="110"/>
      <c r="J1068" s="194" t="str">
        <f t="shared" si="81"/>
        <v>-</v>
      </c>
    </row>
    <row r="1069" spans="1:10" s="150" customFormat="1" ht="15.75" hidden="1" customHeight="1">
      <c r="A1069" s="193" t="str">
        <f>CONCATENATE($P$1028,SUM($J$1029:J1069))</f>
        <v>11.8.1</v>
      </c>
      <c r="B1069" s="222" t="s">
        <v>2350</v>
      </c>
      <c r="C1069" s="222"/>
      <c r="D1069" s="202" t="s">
        <v>687</v>
      </c>
      <c r="E1069" s="241" t="s">
        <v>3</v>
      </c>
      <c r="F1069" s="111"/>
      <c r="G1069" s="230">
        <v>4.24</v>
      </c>
      <c r="H1069" s="131">
        <f t="shared" si="80"/>
        <v>0</v>
      </c>
      <c r="I1069" s="110"/>
      <c r="J1069" s="194" t="str">
        <f t="shared" si="81"/>
        <v>-</v>
      </c>
    </row>
    <row r="1070" spans="1:10" s="150" customFormat="1" ht="15.75" hidden="1" customHeight="1">
      <c r="A1070" s="193" t="str">
        <f>CONCATENATE($P$1028,SUM($J$1029:J1070))</f>
        <v>11.8.1</v>
      </c>
      <c r="B1070" s="222" t="s">
        <v>2351</v>
      </c>
      <c r="C1070" s="222"/>
      <c r="D1070" s="202" t="s">
        <v>688</v>
      </c>
      <c r="E1070" s="241" t="s">
        <v>3</v>
      </c>
      <c r="F1070" s="111"/>
      <c r="G1070" s="230">
        <v>5.12</v>
      </c>
      <c r="H1070" s="131">
        <f t="shared" si="80"/>
        <v>0</v>
      </c>
      <c r="I1070" s="110"/>
      <c r="J1070" s="194" t="str">
        <f t="shared" si="81"/>
        <v>-</v>
      </c>
    </row>
    <row r="1071" spans="1:10" s="150" customFormat="1" ht="15.75" customHeight="1">
      <c r="A1071" s="296" t="str">
        <f>CONCATENATE($P$1028,SUM($J$1029:J1071))</f>
        <v>11.8.2</v>
      </c>
      <c r="B1071" s="317" t="s">
        <v>2352</v>
      </c>
      <c r="C1071" s="317" t="s">
        <v>2903</v>
      </c>
      <c r="D1071" s="202" t="s">
        <v>689</v>
      </c>
      <c r="E1071" s="241" t="s">
        <v>3</v>
      </c>
      <c r="F1071" s="111">
        <v>7</v>
      </c>
      <c r="G1071" s="310">
        <v>94.18</v>
      </c>
      <c r="H1071" s="131">
        <f>ROUND(F1071*G1071,2)</f>
        <v>659.26</v>
      </c>
      <c r="I1071" s="132"/>
      <c r="J1071" s="194">
        <f t="shared" si="81"/>
        <v>1</v>
      </c>
    </row>
    <row r="1072" spans="1:10" s="150" customFormat="1" ht="15.75" hidden="1" customHeight="1">
      <c r="A1072" s="193" t="str">
        <f>CONCATENATE($P$1028,SUM($J$1029:J1072))</f>
        <v>11.8.2</v>
      </c>
      <c r="B1072" s="222" t="s">
        <v>2353</v>
      </c>
      <c r="C1072" s="222"/>
      <c r="D1072" s="202" t="s">
        <v>686</v>
      </c>
      <c r="E1072" s="241" t="s">
        <v>3</v>
      </c>
      <c r="F1072" s="111"/>
      <c r="G1072" s="230">
        <v>71.69</v>
      </c>
      <c r="H1072" s="131">
        <f t="shared" si="80"/>
        <v>0</v>
      </c>
      <c r="I1072" s="110"/>
      <c r="J1072" s="194" t="str">
        <f t="shared" si="81"/>
        <v>-</v>
      </c>
    </row>
    <row r="1073" spans="1:10" s="150" customFormat="1" ht="15.75" hidden="1" customHeight="1">
      <c r="A1073" s="193" t="str">
        <f>CONCATENATE($P$1028,SUM($J$1029:J1073))</f>
        <v>11.8.2</v>
      </c>
      <c r="B1073" s="222" t="s">
        <v>2354</v>
      </c>
      <c r="C1073" s="222"/>
      <c r="D1073" s="202" t="s">
        <v>690</v>
      </c>
      <c r="E1073" s="241" t="s">
        <v>3</v>
      </c>
      <c r="F1073" s="111"/>
      <c r="G1073" s="230">
        <v>82.81</v>
      </c>
      <c r="H1073" s="131">
        <f t="shared" si="80"/>
        <v>0</v>
      </c>
      <c r="I1073" s="110"/>
      <c r="J1073" s="194" t="str">
        <f t="shared" si="81"/>
        <v>-</v>
      </c>
    </row>
    <row r="1074" spans="1:10" s="150" customFormat="1" ht="15.75" hidden="1" customHeight="1">
      <c r="A1074" s="193" t="str">
        <f>CONCATENATE($P$1028,SUM($J$1029:J1074))</f>
        <v>11.8.2</v>
      </c>
      <c r="B1074" s="222" t="s">
        <v>2355</v>
      </c>
      <c r="C1074" s="222"/>
      <c r="D1074" s="202" t="s">
        <v>691</v>
      </c>
      <c r="E1074" s="241" t="s">
        <v>3</v>
      </c>
      <c r="F1074" s="111"/>
      <c r="G1074" s="230">
        <v>95.12</v>
      </c>
      <c r="H1074" s="131">
        <f t="shared" si="80"/>
        <v>0</v>
      </c>
      <c r="I1074" s="110"/>
      <c r="J1074" s="194" t="str">
        <f t="shared" si="81"/>
        <v>-</v>
      </c>
    </row>
    <row r="1075" spans="1:10" s="195" customFormat="1" ht="15.75" hidden="1" customHeight="1">
      <c r="A1075" s="193" t="str">
        <f>CONCATENATE($P$1028,SUM($J$1029:J1075))</f>
        <v>11.8.2</v>
      </c>
      <c r="B1075" s="222" t="s">
        <v>2356</v>
      </c>
      <c r="C1075" s="222"/>
      <c r="D1075" s="202" t="s">
        <v>692</v>
      </c>
      <c r="E1075" s="241" t="s">
        <v>3</v>
      </c>
      <c r="F1075" s="111"/>
      <c r="G1075" s="230">
        <v>49.97</v>
      </c>
      <c r="H1075" s="131">
        <f t="shared" si="80"/>
        <v>0</v>
      </c>
      <c r="I1075" s="132"/>
      <c r="J1075" s="201" t="str">
        <f t="shared" si="81"/>
        <v>-</v>
      </c>
    </row>
    <row r="1076" spans="1:10" s="150" customFormat="1" ht="15.75" hidden="1" customHeight="1">
      <c r="A1076" s="193" t="str">
        <f>CONCATENATE($P$1028,SUM($J$1029:J1076))</f>
        <v>11.8.2</v>
      </c>
      <c r="B1076" s="222" t="s">
        <v>2357</v>
      </c>
      <c r="C1076" s="222"/>
      <c r="D1076" s="202" t="s">
        <v>693</v>
      </c>
      <c r="E1076" s="241" t="s">
        <v>3</v>
      </c>
      <c r="F1076" s="111"/>
      <c r="G1076" s="230">
        <v>86.44</v>
      </c>
      <c r="H1076" s="131">
        <f t="shared" si="80"/>
        <v>0</v>
      </c>
      <c r="I1076" s="110"/>
      <c r="J1076" s="194" t="str">
        <f t="shared" si="81"/>
        <v>-</v>
      </c>
    </row>
    <row r="1077" spans="1:10" s="150" customFormat="1" ht="15.75" hidden="1" customHeight="1">
      <c r="A1077" s="193" t="str">
        <f>CONCATENATE($P$1028,SUM($J$1029:J1077))</f>
        <v>11.8.2</v>
      </c>
      <c r="B1077" s="222" t="s">
        <v>2358</v>
      </c>
      <c r="C1077" s="222"/>
      <c r="D1077" s="202" t="s">
        <v>694</v>
      </c>
      <c r="E1077" s="241" t="s">
        <v>3</v>
      </c>
      <c r="F1077" s="111"/>
      <c r="G1077" s="230">
        <v>82.47</v>
      </c>
      <c r="H1077" s="131">
        <f t="shared" si="80"/>
        <v>0</v>
      </c>
      <c r="I1077" s="110"/>
      <c r="J1077" s="194" t="str">
        <f t="shared" si="81"/>
        <v>-</v>
      </c>
    </row>
    <row r="1078" spans="1:10" s="150" customFormat="1" ht="15.75" hidden="1" customHeight="1">
      <c r="A1078" s="193" t="str">
        <f>CONCATENATE($P$1028,SUM($J$1029:J1078))</f>
        <v>11.8.2</v>
      </c>
      <c r="B1078" s="222" t="s">
        <v>2359</v>
      </c>
      <c r="C1078" s="222"/>
      <c r="D1078" s="202" t="s">
        <v>695</v>
      </c>
      <c r="E1078" s="241" t="s">
        <v>3</v>
      </c>
      <c r="F1078" s="111"/>
      <c r="G1078" s="230">
        <v>64.42</v>
      </c>
      <c r="H1078" s="131">
        <f t="shared" si="80"/>
        <v>0</v>
      </c>
      <c r="I1078" s="110"/>
      <c r="J1078" s="194" t="str">
        <f t="shared" si="81"/>
        <v>-</v>
      </c>
    </row>
    <row r="1079" spans="1:10" s="150" customFormat="1" ht="15.75" hidden="1" customHeight="1">
      <c r="A1079" s="193" t="str">
        <f>CONCATENATE($P$1028,SUM($J$1029:J1079))</f>
        <v>11.8.2</v>
      </c>
      <c r="B1079" s="222" t="s">
        <v>2360</v>
      </c>
      <c r="C1079" s="222"/>
      <c r="D1079" s="202" t="s">
        <v>696</v>
      </c>
      <c r="E1079" s="241" t="s">
        <v>3</v>
      </c>
      <c r="F1079" s="111"/>
      <c r="G1079" s="230">
        <v>169.27</v>
      </c>
      <c r="H1079" s="131">
        <f t="shared" si="80"/>
        <v>0</v>
      </c>
      <c r="I1079" s="110"/>
      <c r="J1079" s="194" t="str">
        <f t="shared" si="81"/>
        <v>-</v>
      </c>
    </row>
    <row r="1080" spans="1:10" s="150" customFormat="1" ht="15.75" hidden="1" customHeight="1">
      <c r="A1080" s="193" t="str">
        <f>CONCATENATE($P$1028,SUM($J$1029:J1080))</f>
        <v>11.8.2</v>
      </c>
      <c r="B1080" s="222" t="s">
        <v>2361</v>
      </c>
      <c r="C1080" s="222"/>
      <c r="D1080" s="202" t="s">
        <v>697</v>
      </c>
      <c r="E1080" s="241" t="s">
        <v>3</v>
      </c>
      <c r="F1080" s="111"/>
      <c r="G1080" s="230">
        <v>17.920000000000002</v>
      </c>
      <c r="H1080" s="131">
        <f t="shared" si="80"/>
        <v>0</v>
      </c>
      <c r="I1080" s="110"/>
      <c r="J1080" s="194" t="str">
        <f t="shared" si="81"/>
        <v>-</v>
      </c>
    </row>
    <row r="1081" spans="1:10" s="150" customFormat="1" ht="15.75" hidden="1" customHeight="1">
      <c r="A1081" s="193" t="str">
        <f>CONCATENATE($P$1028,SUM($J$1029:J1081))</f>
        <v>11.8.2</v>
      </c>
      <c r="B1081" s="222" t="s">
        <v>2362</v>
      </c>
      <c r="C1081" s="222"/>
      <c r="D1081" s="202" t="s">
        <v>703</v>
      </c>
      <c r="E1081" s="241" t="s">
        <v>3</v>
      </c>
      <c r="F1081" s="111"/>
      <c r="G1081" s="230">
        <v>90.92</v>
      </c>
      <c r="H1081" s="131">
        <f t="shared" si="80"/>
        <v>0</v>
      </c>
      <c r="I1081" s="110"/>
      <c r="J1081" s="194" t="str">
        <f t="shared" si="81"/>
        <v>-</v>
      </c>
    </row>
    <row r="1082" spans="1:10" s="150" customFormat="1" ht="15.75" hidden="1" customHeight="1">
      <c r="A1082" s="193" t="str">
        <f>CONCATENATE($P$1028,SUM($J$1029:J1082))</f>
        <v>11.8.2</v>
      </c>
      <c r="B1082" s="222" t="s">
        <v>2363</v>
      </c>
      <c r="C1082" s="222"/>
      <c r="D1082" s="202" t="s">
        <v>702</v>
      </c>
      <c r="E1082" s="241" t="s">
        <v>3</v>
      </c>
      <c r="F1082" s="111"/>
      <c r="G1082" s="230">
        <v>6.88</v>
      </c>
      <c r="H1082" s="131">
        <f t="shared" si="80"/>
        <v>0</v>
      </c>
      <c r="I1082" s="110"/>
      <c r="J1082" s="194" t="str">
        <f t="shared" si="81"/>
        <v>-</v>
      </c>
    </row>
    <row r="1083" spans="1:10" s="150" customFormat="1" ht="15.75" hidden="1" customHeight="1">
      <c r="A1083" s="193" t="str">
        <f>CONCATENATE($P$1028,SUM($J$1029:J1083))</f>
        <v>11.8.2</v>
      </c>
      <c r="B1083" s="222" t="s">
        <v>2364</v>
      </c>
      <c r="C1083" s="222"/>
      <c r="D1083" s="202" t="s">
        <v>704</v>
      </c>
      <c r="E1083" s="241" t="s">
        <v>3</v>
      </c>
      <c r="F1083" s="111"/>
      <c r="G1083" s="230">
        <v>5.55</v>
      </c>
      <c r="H1083" s="131">
        <f t="shared" si="80"/>
        <v>0</v>
      </c>
      <c r="I1083" s="110"/>
      <c r="J1083" s="194" t="str">
        <f t="shared" si="81"/>
        <v>-</v>
      </c>
    </row>
    <row r="1084" spans="1:10" s="150" customFormat="1" ht="15.75" hidden="1" customHeight="1">
      <c r="A1084" s="193" t="str">
        <f>CONCATENATE($P$1028,SUM($J$1029:J1084))</f>
        <v>11.8.2</v>
      </c>
      <c r="B1084" s="222" t="s">
        <v>2365</v>
      </c>
      <c r="C1084" s="222"/>
      <c r="D1084" s="202" t="s">
        <v>705</v>
      </c>
      <c r="E1084" s="241" t="s">
        <v>3</v>
      </c>
      <c r="F1084" s="111"/>
      <c r="G1084" s="230">
        <v>4.28</v>
      </c>
      <c r="H1084" s="131">
        <f t="shared" si="80"/>
        <v>0</v>
      </c>
      <c r="I1084" s="110"/>
      <c r="J1084" s="194" t="str">
        <f t="shared" si="81"/>
        <v>-</v>
      </c>
    </row>
    <row r="1085" spans="1:10" s="150" customFormat="1" ht="15.75" hidden="1" customHeight="1">
      <c r="A1085" s="193" t="str">
        <f>CONCATENATE($P$1028,SUM($J$1029:J1085))</f>
        <v>11.8.2</v>
      </c>
      <c r="B1085" s="222" t="s">
        <v>2366</v>
      </c>
      <c r="C1085" s="222"/>
      <c r="D1085" s="202" t="s">
        <v>715</v>
      </c>
      <c r="E1085" s="241" t="s">
        <v>3</v>
      </c>
      <c r="F1085" s="111"/>
      <c r="G1085" s="230">
        <v>7.73</v>
      </c>
      <c r="H1085" s="131">
        <f t="shared" si="80"/>
        <v>0</v>
      </c>
      <c r="I1085" s="110"/>
      <c r="J1085" s="194" t="str">
        <f t="shared" si="81"/>
        <v>-</v>
      </c>
    </row>
    <row r="1086" spans="1:10" s="150" customFormat="1" ht="15.75" hidden="1" customHeight="1">
      <c r="A1086" s="193" t="str">
        <f>CONCATENATE($P$1028,SUM($J$1029:J1086))</f>
        <v>11.8.2</v>
      </c>
      <c r="B1086" s="222" t="s">
        <v>2367</v>
      </c>
      <c r="C1086" s="222"/>
      <c r="D1086" s="202" t="s">
        <v>712</v>
      </c>
      <c r="E1086" s="241" t="s">
        <v>3</v>
      </c>
      <c r="F1086" s="111"/>
      <c r="G1086" s="230">
        <v>14.67</v>
      </c>
      <c r="H1086" s="131">
        <f t="shared" si="80"/>
        <v>0</v>
      </c>
      <c r="I1086" s="110"/>
      <c r="J1086" s="194" t="str">
        <f t="shared" si="81"/>
        <v>-</v>
      </c>
    </row>
    <row r="1087" spans="1:10" s="150" customFormat="1" ht="15.75" hidden="1" customHeight="1">
      <c r="A1087" s="193" t="str">
        <f>CONCATENATE($P$1028,SUM($J$1029:J1087))</f>
        <v>11.8.2</v>
      </c>
      <c r="B1087" s="222" t="s">
        <v>2368</v>
      </c>
      <c r="C1087" s="222"/>
      <c r="D1087" s="202" t="s">
        <v>714</v>
      </c>
      <c r="E1087" s="241" t="s">
        <v>3</v>
      </c>
      <c r="F1087" s="111"/>
      <c r="G1087" s="230">
        <v>3.9</v>
      </c>
      <c r="H1087" s="131">
        <f t="shared" si="80"/>
        <v>0</v>
      </c>
      <c r="I1087" s="110"/>
      <c r="J1087" s="194" t="str">
        <f t="shared" si="81"/>
        <v>-</v>
      </c>
    </row>
    <row r="1088" spans="1:10" s="150" customFormat="1" ht="15.75" hidden="1" customHeight="1">
      <c r="A1088" s="193" t="str">
        <f>CONCATENATE($P$1028,SUM($J$1029:J1088))</f>
        <v>11.8.2</v>
      </c>
      <c r="B1088" s="222" t="s">
        <v>2369</v>
      </c>
      <c r="C1088" s="222"/>
      <c r="D1088" s="202" t="s">
        <v>711</v>
      </c>
      <c r="E1088" s="241" t="s">
        <v>3</v>
      </c>
      <c r="F1088" s="111"/>
      <c r="G1088" s="230">
        <v>3.89</v>
      </c>
      <c r="H1088" s="131">
        <f t="shared" si="80"/>
        <v>0</v>
      </c>
      <c r="I1088" s="110"/>
      <c r="J1088" s="194" t="str">
        <f t="shared" si="81"/>
        <v>-</v>
      </c>
    </row>
    <row r="1089" spans="1:16" s="150" customFormat="1" ht="15.75" hidden="1" customHeight="1">
      <c r="A1089" s="193" t="str">
        <f>CONCATENATE($P$1028,SUM($J$1029:J1089))</f>
        <v>11.8.2</v>
      </c>
      <c r="B1089" s="222" t="s">
        <v>2370</v>
      </c>
      <c r="C1089" s="222"/>
      <c r="D1089" s="202" t="s">
        <v>713</v>
      </c>
      <c r="E1089" s="241" t="s">
        <v>3</v>
      </c>
      <c r="F1089" s="111"/>
      <c r="G1089" s="230">
        <v>13.24</v>
      </c>
      <c r="H1089" s="131">
        <f t="shared" si="80"/>
        <v>0</v>
      </c>
      <c r="I1089" s="110"/>
      <c r="J1089" s="194" t="str">
        <f t="shared" si="81"/>
        <v>-</v>
      </c>
    </row>
    <row r="1090" spans="1:16" s="150" customFormat="1" ht="15.75" hidden="1" customHeight="1">
      <c r="A1090" s="193" t="str">
        <f>CONCATENATE($P$1028,SUM($J$1029:J1090))</f>
        <v>11.8.2</v>
      </c>
      <c r="B1090" s="222" t="s">
        <v>2371</v>
      </c>
      <c r="C1090" s="222"/>
      <c r="D1090" s="202" t="s">
        <v>698</v>
      </c>
      <c r="E1090" s="241" t="s">
        <v>1631</v>
      </c>
      <c r="F1090" s="111"/>
      <c r="G1090" s="230">
        <v>3.38</v>
      </c>
      <c r="H1090" s="131">
        <f t="shared" si="80"/>
        <v>0</v>
      </c>
      <c r="I1090" s="110"/>
      <c r="J1090" s="194" t="str">
        <f t="shared" si="81"/>
        <v>-</v>
      </c>
    </row>
    <row r="1091" spans="1:16" s="150" customFormat="1" ht="15.75" hidden="1" customHeight="1">
      <c r="A1091" s="193" t="str">
        <f>CONCATENATE($P$1028,SUM($J$1029:J1091))</f>
        <v>11.8.2</v>
      </c>
      <c r="B1091" s="222" t="s">
        <v>2372</v>
      </c>
      <c r="C1091" s="222"/>
      <c r="D1091" s="202" t="s">
        <v>721</v>
      </c>
      <c r="E1091" s="241" t="s">
        <v>3</v>
      </c>
      <c r="F1091" s="111"/>
      <c r="G1091" s="230">
        <v>3.08</v>
      </c>
      <c r="H1091" s="131">
        <f t="shared" si="80"/>
        <v>0</v>
      </c>
      <c r="I1091" s="110"/>
      <c r="J1091" s="194" t="str">
        <f t="shared" si="81"/>
        <v>-</v>
      </c>
    </row>
    <row r="1092" spans="1:16" s="150" customFormat="1" ht="15.75" hidden="1" customHeight="1">
      <c r="A1092" s="193" t="str">
        <f>CONCATENATE($P$1028,SUM($J$1029:J1092))</f>
        <v>11.8.2</v>
      </c>
      <c r="B1092" s="222" t="s">
        <v>2373</v>
      </c>
      <c r="C1092" s="222"/>
      <c r="D1092" s="202" t="s">
        <v>718</v>
      </c>
      <c r="E1092" s="241" t="s">
        <v>3</v>
      </c>
      <c r="F1092" s="111"/>
      <c r="G1092" s="230">
        <v>30.95</v>
      </c>
      <c r="H1092" s="131">
        <f t="shared" si="80"/>
        <v>0</v>
      </c>
      <c r="I1092" s="110"/>
      <c r="J1092" s="194" t="str">
        <f t="shared" si="81"/>
        <v>-</v>
      </c>
    </row>
    <row r="1093" spans="1:16" s="150" customFormat="1" ht="15.75" hidden="1" customHeight="1">
      <c r="A1093" s="193" t="str">
        <f>CONCATENATE($P$1028,SUM($J$1029:J1093))</f>
        <v>11.8.2</v>
      </c>
      <c r="B1093" s="222" t="s">
        <v>2374</v>
      </c>
      <c r="C1093" s="222"/>
      <c r="D1093" s="202" t="s">
        <v>720</v>
      </c>
      <c r="E1093" s="241" t="s">
        <v>3</v>
      </c>
      <c r="F1093" s="111"/>
      <c r="G1093" s="230">
        <v>123.02</v>
      </c>
      <c r="H1093" s="131">
        <f t="shared" si="80"/>
        <v>0</v>
      </c>
      <c r="I1093" s="110"/>
      <c r="J1093" s="194" t="str">
        <f t="shared" si="81"/>
        <v>-</v>
      </c>
    </row>
    <row r="1094" spans="1:16" s="165" customFormat="1" ht="30.75" customHeight="1">
      <c r="A1094" s="296" t="str">
        <f>CONCATENATE($P$1028,SUM($J$1029:J1094))</f>
        <v>11.8.3</v>
      </c>
      <c r="B1094" s="449">
        <v>2446</v>
      </c>
      <c r="C1094" s="449" t="s">
        <v>2935</v>
      </c>
      <c r="D1094" s="202" t="s">
        <v>2928</v>
      </c>
      <c r="E1094" s="241" t="s">
        <v>1391</v>
      </c>
      <c r="F1094" s="120">
        <v>100</v>
      </c>
      <c r="G1094" s="440">
        <v>5.9</v>
      </c>
      <c r="H1094" s="131">
        <f>ROUND(F1094*G1094,2)</f>
        <v>590</v>
      </c>
      <c r="I1094" s="135"/>
      <c r="J1094" s="207">
        <f t="shared" si="81"/>
        <v>1</v>
      </c>
    </row>
    <row r="1095" spans="1:16" s="150" customFormat="1" ht="15.75" hidden="1" customHeight="1">
      <c r="A1095" s="193" t="str">
        <f>CONCATENATE($P$1028,SUM($J$1029:J1095))</f>
        <v>11.8.3</v>
      </c>
      <c r="B1095" s="222"/>
      <c r="C1095" s="222"/>
      <c r="D1095" s="202"/>
      <c r="E1095" s="241"/>
      <c r="F1095" s="111"/>
      <c r="G1095" s="230"/>
      <c r="H1095" s="131">
        <f t="shared" ref="H1095" si="82">F1095*G1095</f>
        <v>0</v>
      </c>
      <c r="I1095" s="110"/>
      <c r="J1095" s="194" t="str">
        <f t="shared" si="81"/>
        <v>-</v>
      </c>
    </row>
    <row r="1096" spans="1:16" s="165" customFormat="1" ht="15.75" customHeight="1">
      <c r="A1096" s="318"/>
      <c r="B1096" s="319"/>
      <c r="C1096" s="452"/>
      <c r="D1096" s="304"/>
      <c r="E1096" s="436" t="s">
        <v>1263</v>
      </c>
      <c r="F1096" s="156"/>
      <c r="G1096" s="437"/>
      <c r="H1096" s="438" t="str">
        <f>A1028</f>
        <v>11.8</v>
      </c>
      <c r="I1096" s="439">
        <f>SUM(H1029:H1095)</f>
        <v>1258.94</v>
      </c>
      <c r="J1096" s="207">
        <f>IF(I1096&gt;0.01,1,"")</f>
        <v>1</v>
      </c>
    </row>
    <row r="1097" spans="1:16" s="165" customFormat="1" ht="30" customHeight="1">
      <c r="A1097" s="318"/>
      <c r="B1097" s="319"/>
      <c r="C1097" s="452"/>
      <c r="D1097" s="304"/>
      <c r="E1097" s="305" t="s">
        <v>1262</v>
      </c>
      <c r="F1097" s="306"/>
      <c r="G1097" s="312"/>
      <c r="H1097" s="308">
        <f>A623</f>
        <v>11</v>
      </c>
      <c r="I1097" s="337">
        <f>I666+I682+I733+I776+I813+I888+I932+I1027+I1096</f>
        <v>20124.45</v>
      </c>
      <c r="J1097" s="207">
        <f>IF(I1097&gt;0.01,1,"")</f>
        <v>1</v>
      </c>
    </row>
    <row r="1098" spans="1:16" s="165" customFormat="1" ht="15.75" hidden="1" customHeight="1">
      <c r="A1098" s="338">
        <v>18</v>
      </c>
      <c r="B1098" s="289"/>
      <c r="C1098" s="456"/>
      <c r="D1098" s="290" t="s">
        <v>1240</v>
      </c>
      <c r="E1098" s="291"/>
      <c r="F1098" s="292"/>
      <c r="G1098" s="293"/>
      <c r="H1098" s="294"/>
      <c r="I1098" s="295"/>
      <c r="J1098" s="207" t="str">
        <f>IF(SUM(F1099:F1136)&gt;0.001,1,"")</f>
        <v/>
      </c>
      <c r="K1098" s="165">
        <f>A623</f>
        <v>11</v>
      </c>
      <c r="P1098" s="165" t="str">
        <f>CONCATENATE(A1098,".")</f>
        <v>18.</v>
      </c>
    </row>
    <row r="1099" spans="1:16" s="165" customFormat="1" ht="15.75" hidden="1" customHeight="1">
      <c r="A1099" s="190" t="s">
        <v>1269</v>
      </c>
      <c r="B1099" s="162"/>
      <c r="C1099" s="466"/>
      <c r="D1099" s="163" t="s">
        <v>366</v>
      </c>
      <c r="E1099" s="242"/>
      <c r="F1099" s="164"/>
      <c r="G1099" s="233"/>
      <c r="H1099" s="159"/>
      <c r="I1099" s="161"/>
      <c r="J1099" s="207" t="str">
        <f>IF(SUM(F1100:F1107)&gt;0.001,1,"")</f>
        <v/>
      </c>
      <c r="P1099" s="165" t="str">
        <f>CONCATENATE(A1099,".")</f>
        <v>18.1.</v>
      </c>
    </row>
    <row r="1100" spans="1:16" s="150" customFormat="1" ht="15.75" hidden="1" customHeight="1">
      <c r="A1100" s="193" t="str">
        <f>CONCATENATE($P$1098,SUM($J1100:J$1100))</f>
        <v>18.0</v>
      </c>
      <c r="B1100" s="222" t="s">
        <v>2375</v>
      </c>
      <c r="C1100" s="222"/>
      <c r="D1100" s="202" t="s">
        <v>986</v>
      </c>
      <c r="E1100" s="241" t="s">
        <v>3</v>
      </c>
      <c r="F1100" s="111"/>
      <c r="G1100" s="230">
        <v>191.77</v>
      </c>
      <c r="H1100" s="131">
        <f>F1100*G1100</f>
        <v>0</v>
      </c>
      <c r="I1100" s="110"/>
      <c r="J1100" s="194" t="str">
        <f t="shared" ref="J1100:J1107" si="83">IF(F1100&gt;0.01,1,"-")</f>
        <v>-</v>
      </c>
    </row>
    <row r="1101" spans="1:16" s="150" customFormat="1" ht="15.75" hidden="1" customHeight="1">
      <c r="A1101" s="193" t="str">
        <f>CONCATENATE($P$1098,SUM($J$1100:J1101))</f>
        <v>18.0</v>
      </c>
      <c r="B1101" s="222" t="s">
        <v>2376</v>
      </c>
      <c r="C1101" s="222"/>
      <c r="D1101" s="202" t="s">
        <v>987</v>
      </c>
      <c r="E1101" s="241" t="s">
        <v>3</v>
      </c>
      <c r="F1101" s="111"/>
      <c r="G1101" s="230">
        <v>363.65</v>
      </c>
      <c r="H1101" s="131">
        <f t="shared" ref="H1101:H1107" si="84">F1101*G1101</f>
        <v>0</v>
      </c>
      <c r="I1101" s="110"/>
      <c r="J1101" s="194" t="str">
        <f t="shared" si="83"/>
        <v>-</v>
      </c>
    </row>
    <row r="1102" spans="1:16" s="150" customFormat="1" ht="15.75" hidden="1" customHeight="1">
      <c r="A1102" s="193" t="str">
        <f>CONCATENATE($P$1098,SUM($J$1100:J1102))</f>
        <v>18.0</v>
      </c>
      <c r="B1102" s="222" t="s">
        <v>2377</v>
      </c>
      <c r="C1102" s="222"/>
      <c r="D1102" s="202" t="s">
        <v>988</v>
      </c>
      <c r="E1102" s="241" t="s">
        <v>3</v>
      </c>
      <c r="F1102" s="111"/>
      <c r="G1102" s="230">
        <v>633.41</v>
      </c>
      <c r="H1102" s="131">
        <f t="shared" si="84"/>
        <v>0</v>
      </c>
      <c r="I1102" s="110"/>
      <c r="J1102" s="194" t="str">
        <f t="shared" si="83"/>
        <v>-</v>
      </c>
    </row>
    <row r="1103" spans="1:16" s="150" customFormat="1" ht="15.75" hidden="1" customHeight="1">
      <c r="A1103" s="193" t="str">
        <f>CONCATENATE($P$1098,SUM($J$1100:J1103))</f>
        <v>18.0</v>
      </c>
      <c r="B1103" s="222" t="s">
        <v>2378</v>
      </c>
      <c r="C1103" s="222"/>
      <c r="D1103" s="202" t="s">
        <v>990</v>
      </c>
      <c r="E1103" s="241" t="s">
        <v>3</v>
      </c>
      <c r="F1103" s="111"/>
      <c r="G1103" s="230">
        <v>200.82</v>
      </c>
      <c r="H1103" s="131">
        <f t="shared" si="84"/>
        <v>0</v>
      </c>
      <c r="I1103" s="110"/>
      <c r="J1103" s="194" t="str">
        <f t="shared" si="83"/>
        <v>-</v>
      </c>
    </row>
    <row r="1104" spans="1:16" s="165" customFormat="1" ht="15.75" hidden="1" customHeight="1">
      <c r="A1104" s="193" t="str">
        <f>CONCATENATE($P$1098,SUM($J$1100:J1104))</f>
        <v>18.0</v>
      </c>
      <c r="B1104" s="222" t="s">
        <v>2379</v>
      </c>
      <c r="C1104" s="222"/>
      <c r="D1104" s="202" t="s">
        <v>991</v>
      </c>
      <c r="E1104" s="241" t="s">
        <v>3</v>
      </c>
      <c r="F1104" s="120"/>
      <c r="G1104" s="230">
        <v>292.95999999999998</v>
      </c>
      <c r="H1104" s="131">
        <f t="shared" si="84"/>
        <v>0</v>
      </c>
      <c r="I1104" s="114"/>
      <c r="J1104" s="207" t="str">
        <f t="shared" si="83"/>
        <v>-</v>
      </c>
    </row>
    <row r="1105" spans="1:16" s="150" customFormat="1" ht="15.75" hidden="1" customHeight="1">
      <c r="A1105" s="193" t="str">
        <f>CONCATENATE($P$1098,SUM($J$1100:J1105))</f>
        <v>18.0</v>
      </c>
      <c r="B1105" s="222" t="s">
        <v>2380</v>
      </c>
      <c r="C1105" s="222"/>
      <c r="D1105" s="202" t="s">
        <v>992</v>
      </c>
      <c r="E1105" s="241" t="s">
        <v>3</v>
      </c>
      <c r="F1105" s="111"/>
      <c r="G1105" s="230">
        <v>432.87</v>
      </c>
      <c r="H1105" s="131">
        <f t="shared" si="84"/>
        <v>0</v>
      </c>
      <c r="I1105" s="110"/>
      <c r="J1105" s="194" t="str">
        <f t="shared" si="83"/>
        <v>-</v>
      </c>
    </row>
    <row r="1106" spans="1:16" s="195" customFormat="1" ht="15.75" hidden="1" customHeight="1">
      <c r="A1106" s="193" t="str">
        <f>CONCATENATE($P$1098,SUM($J$1100:J1106))</f>
        <v>18.0</v>
      </c>
      <c r="B1106" s="222" t="s">
        <v>2381</v>
      </c>
      <c r="C1106" s="222"/>
      <c r="D1106" s="202" t="s">
        <v>993</v>
      </c>
      <c r="E1106" s="241" t="s">
        <v>3</v>
      </c>
      <c r="F1106" s="111"/>
      <c r="G1106" s="230">
        <v>618.04999999999995</v>
      </c>
      <c r="H1106" s="131">
        <f t="shared" si="84"/>
        <v>0</v>
      </c>
      <c r="I1106" s="132"/>
      <c r="J1106" s="201" t="str">
        <f t="shared" si="83"/>
        <v>-</v>
      </c>
    </row>
    <row r="1107" spans="1:16" s="150" customFormat="1" ht="15.75" hidden="1" customHeight="1">
      <c r="A1107" s="193" t="str">
        <f>CONCATENATE($P$1098,SUM($J$1100:J1107))</f>
        <v>18.0</v>
      </c>
      <c r="B1107" s="222" t="s">
        <v>2382</v>
      </c>
      <c r="C1107" s="222"/>
      <c r="D1107" s="202" t="s">
        <v>989</v>
      </c>
      <c r="E1107" s="241" t="s">
        <v>3</v>
      </c>
      <c r="F1107" s="111"/>
      <c r="G1107" s="230">
        <v>1142.9100000000001</v>
      </c>
      <c r="H1107" s="131">
        <f t="shared" si="84"/>
        <v>0</v>
      </c>
      <c r="I1107" s="110"/>
      <c r="J1107" s="194" t="str">
        <f t="shared" si="83"/>
        <v>-</v>
      </c>
    </row>
    <row r="1108" spans="1:16" s="165" customFormat="1" ht="15.75" hidden="1" customHeight="1">
      <c r="A1108" s="208"/>
      <c r="B1108" s="166"/>
      <c r="C1108" s="467"/>
      <c r="D1108" s="167"/>
      <c r="E1108" s="240"/>
      <c r="F1108" s="156"/>
      <c r="G1108" s="232"/>
      <c r="H1108" s="157" t="str">
        <f>A1099</f>
        <v>18.1</v>
      </c>
      <c r="I1108" s="186">
        <f>SUM(H1100:H1107)</f>
        <v>0</v>
      </c>
      <c r="J1108" s="207" t="str">
        <f>IF(I1108&gt;0.01,1,"")</f>
        <v/>
      </c>
    </row>
    <row r="1109" spans="1:16" s="165" customFormat="1" ht="15.75" hidden="1" customHeight="1">
      <c r="A1109" s="190" t="s">
        <v>1270</v>
      </c>
      <c r="B1109" s="162"/>
      <c r="C1109" s="466"/>
      <c r="D1109" s="163" t="s">
        <v>1241</v>
      </c>
      <c r="E1109" s="242"/>
      <c r="F1109" s="164"/>
      <c r="G1109" s="233"/>
      <c r="H1109" s="159"/>
      <c r="I1109" s="161"/>
      <c r="J1109" s="207" t="str">
        <f>IF(SUM(F1110:F1123)&gt;0.001,1,"")</f>
        <v/>
      </c>
      <c r="M1109" s="165" t="str">
        <f>CONCATENATE(".",SUM(J1099,J1109))</f>
        <v>.0</v>
      </c>
      <c r="P1109" s="165" t="str">
        <f>CONCATENATE(A1109,".")</f>
        <v>18.2.</v>
      </c>
    </row>
    <row r="1110" spans="1:16" s="150" customFormat="1" ht="15.75" hidden="1" customHeight="1">
      <c r="A1110" s="193" t="str">
        <f>CONCATENATE($P$1109,SUM($J1110:J$1110))</f>
        <v>18.2.0</v>
      </c>
      <c r="B1110" s="222" t="s">
        <v>2383</v>
      </c>
      <c r="C1110" s="222"/>
      <c r="D1110" s="202" t="s">
        <v>997</v>
      </c>
      <c r="E1110" s="241" t="s">
        <v>1391</v>
      </c>
      <c r="F1110" s="111"/>
      <c r="G1110" s="230">
        <v>6.87</v>
      </c>
      <c r="H1110" s="131">
        <f>F1110*G1110</f>
        <v>0</v>
      </c>
      <c r="I1110" s="110"/>
      <c r="J1110" s="194" t="str">
        <f t="shared" ref="J1110:J1123" si="85">IF(F1110&gt;0.01,1,"-")</f>
        <v>-</v>
      </c>
    </row>
    <row r="1111" spans="1:16" s="150" customFormat="1" ht="15.75" hidden="1" customHeight="1">
      <c r="A1111" s="193" t="str">
        <f>CONCATENATE($P$1109,SUM($J$1110:J1111))</f>
        <v>18.2.0</v>
      </c>
      <c r="B1111" s="222" t="s">
        <v>2384</v>
      </c>
      <c r="C1111" s="222"/>
      <c r="D1111" s="202" t="s">
        <v>996</v>
      </c>
      <c r="E1111" s="241" t="s">
        <v>1391</v>
      </c>
      <c r="F1111" s="111"/>
      <c r="G1111" s="230">
        <v>13.63</v>
      </c>
      <c r="H1111" s="131">
        <f t="shared" ref="H1111:H1123" si="86">F1111*G1111</f>
        <v>0</v>
      </c>
      <c r="I1111" s="110"/>
      <c r="J1111" s="194" t="str">
        <f t="shared" si="85"/>
        <v>-</v>
      </c>
    </row>
    <row r="1112" spans="1:16" s="150" customFormat="1" ht="15.75" hidden="1" customHeight="1">
      <c r="A1112" s="193" t="str">
        <f>CONCATENATE($P$1109,SUM($J$1110:J1112))</f>
        <v>18.2.0</v>
      </c>
      <c r="B1112" s="222" t="s">
        <v>2385</v>
      </c>
      <c r="C1112" s="222"/>
      <c r="D1112" s="202" t="s">
        <v>999</v>
      </c>
      <c r="E1112" s="241" t="s">
        <v>1391</v>
      </c>
      <c r="F1112" s="111"/>
      <c r="G1112" s="230">
        <v>2.3199999999999998</v>
      </c>
      <c r="H1112" s="131">
        <f t="shared" si="86"/>
        <v>0</v>
      </c>
      <c r="I1112" s="110"/>
      <c r="J1112" s="194" t="str">
        <f t="shared" si="85"/>
        <v>-</v>
      </c>
    </row>
    <row r="1113" spans="1:16" s="165" customFormat="1" ht="15.75" hidden="1" customHeight="1">
      <c r="A1113" s="193" t="str">
        <f>CONCATENATE($P$1109,SUM($J$1110:J1113))</f>
        <v>18.2.0</v>
      </c>
      <c r="B1113" s="222" t="s">
        <v>2386</v>
      </c>
      <c r="C1113" s="222"/>
      <c r="D1113" s="202" t="s">
        <v>998</v>
      </c>
      <c r="E1113" s="241" t="s">
        <v>1391</v>
      </c>
      <c r="F1113" s="120"/>
      <c r="G1113" s="230">
        <v>3.26</v>
      </c>
      <c r="H1113" s="131">
        <f t="shared" si="86"/>
        <v>0</v>
      </c>
      <c r="I1113" s="114"/>
      <c r="J1113" s="207" t="str">
        <f t="shared" si="85"/>
        <v>-</v>
      </c>
    </row>
    <row r="1114" spans="1:16" s="150" customFormat="1" ht="15.75" hidden="1" customHeight="1">
      <c r="A1114" s="193" t="str">
        <f>CONCATENATE($P$1109,SUM($J$1110:J1114))</f>
        <v>18.2.0</v>
      </c>
      <c r="B1114" s="222" t="s">
        <v>2387</v>
      </c>
      <c r="C1114" s="222"/>
      <c r="D1114" s="202" t="s">
        <v>1000</v>
      </c>
      <c r="E1114" s="241" t="s">
        <v>1391</v>
      </c>
      <c r="F1114" s="111"/>
      <c r="G1114" s="230">
        <v>9.31</v>
      </c>
      <c r="H1114" s="131">
        <f t="shared" si="86"/>
        <v>0</v>
      </c>
      <c r="I1114" s="110"/>
      <c r="J1114" s="194" t="str">
        <f t="shared" si="85"/>
        <v>-</v>
      </c>
    </row>
    <row r="1115" spans="1:16" s="150" customFormat="1" ht="15.75" hidden="1" customHeight="1">
      <c r="A1115" s="193" t="str">
        <f>CONCATENATE($P$1109,SUM($J$1110:J1115))</f>
        <v>18.2.0</v>
      </c>
      <c r="B1115" s="222" t="s">
        <v>2388</v>
      </c>
      <c r="C1115" s="222"/>
      <c r="D1115" s="202" t="s">
        <v>1001</v>
      </c>
      <c r="E1115" s="241" t="s">
        <v>1391</v>
      </c>
      <c r="F1115" s="111"/>
      <c r="G1115" s="230">
        <v>15.01</v>
      </c>
      <c r="H1115" s="131">
        <f t="shared" si="86"/>
        <v>0</v>
      </c>
      <c r="I1115" s="110"/>
      <c r="J1115" s="194" t="str">
        <f t="shared" si="85"/>
        <v>-</v>
      </c>
    </row>
    <row r="1116" spans="1:16" s="150" customFormat="1" ht="15.75" hidden="1" customHeight="1">
      <c r="A1116" s="193" t="str">
        <f>CONCATENATE($P$1109,SUM($J$1110:J1116))</f>
        <v>18.2.0</v>
      </c>
      <c r="B1116" s="222" t="s">
        <v>2389</v>
      </c>
      <c r="C1116" s="222"/>
      <c r="D1116" s="202" t="s">
        <v>1002</v>
      </c>
      <c r="E1116" s="241" t="s">
        <v>1391</v>
      </c>
      <c r="F1116" s="111"/>
      <c r="G1116" s="230">
        <v>2.64</v>
      </c>
      <c r="H1116" s="131">
        <f t="shared" si="86"/>
        <v>0</v>
      </c>
      <c r="I1116" s="110"/>
      <c r="J1116" s="194" t="str">
        <f t="shared" si="85"/>
        <v>-</v>
      </c>
    </row>
    <row r="1117" spans="1:16" s="150" customFormat="1" ht="15.75" hidden="1" customHeight="1">
      <c r="A1117" s="193" t="str">
        <f>CONCATENATE($P$1109,SUM($J$1110:J1117))</f>
        <v>18.2.0</v>
      </c>
      <c r="B1117" s="222" t="s">
        <v>2390</v>
      </c>
      <c r="C1117" s="222"/>
      <c r="D1117" s="202" t="s">
        <v>995</v>
      </c>
      <c r="E1117" s="241" t="s">
        <v>1391</v>
      </c>
      <c r="F1117" s="111"/>
      <c r="G1117" s="230">
        <v>2.52</v>
      </c>
      <c r="H1117" s="131">
        <f t="shared" si="86"/>
        <v>0</v>
      </c>
      <c r="I1117" s="110"/>
      <c r="J1117" s="194" t="str">
        <f t="shared" si="85"/>
        <v>-</v>
      </c>
    </row>
    <row r="1118" spans="1:16" s="150" customFormat="1" ht="15.75" hidden="1" customHeight="1">
      <c r="A1118" s="193" t="str">
        <f>CONCATENATE($P$1109,SUM($J$1110:J1118))</f>
        <v>18.2.0</v>
      </c>
      <c r="B1118" s="222" t="s">
        <v>2391</v>
      </c>
      <c r="C1118" s="222"/>
      <c r="D1118" s="202" t="s">
        <v>727</v>
      </c>
      <c r="E1118" s="241" t="s">
        <v>1391</v>
      </c>
      <c r="F1118" s="111"/>
      <c r="G1118" s="230">
        <v>5.8</v>
      </c>
      <c r="H1118" s="131">
        <f t="shared" si="86"/>
        <v>0</v>
      </c>
      <c r="I1118" s="110"/>
      <c r="J1118" s="194" t="str">
        <f t="shared" si="85"/>
        <v>-</v>
      </c>
    </row>
    <row r="1119" spans="1:16" s="150" customFormat="1" ht="15.75" hidden="1" customHeight="1">
      <c r="A1119" s="193" t="str">
        <f>CONCATENATE($P$1109,SUM($J$1110:J1119))</f>
        <v>18.2.0</v>
      </c>
      <c r="B1119" s="222" t="s">
        <v>2392</v>
      </c>
      <c r="C1119" s="222"/>
      <c r="D1119" s="202" t="s">
        <v>1003</v>
      </c>
      <c r="E1119" s="241" t="s">
        <v>1391</v>
      </c>
      <c r="F1119" s="111"/>
      <c r="G1119" s="230">
        <v>2.71</v>
      </c>
      <c r="H1119" s="131">
        <f t="shared" si="86"/>
        <v>0</v>
      </c>
      <c r="I1119" s="110"/>
      <c r="J1119" s="194" t="str">
        <f t="shared" si="85"/>
        <v>-</v>
      </c>
    </row>
    <row r="1120" spans="1:16" s="150" customFormat="1" ht="15.75" hidden="1" customHeight="1">
      <c r="A1120" s="193" t="str">
        <f>CONCATENATE($P$1109,SUM($J$1110:J1120))</f>
        <v>18.2.0</v>
      </c>
      <c r="B1120" s="222" t="s">
        <v>2393</v>
      </c>
      <c r="C1120" s="222"/>
      <c r="D1120" s="202" t="s">
        <v>1004</v>
      </c>
      <c r="E1120" s="241" t="s">
        <v>1391</v>
      </c>
      <c r="F1120" s="111"/>
      <c r="G1120" s="230">
        <v>2.62</v>
      </c>
      <c r="H1120" s="131">
        <f t="shared" si="86"/>
        <v>0</v>
      </c>
      <c r="I1120" s="110"/>
      <c r="J1120" s="194" t="str">
        <f t="shared" si="85"/>
        <v>-</v>
      </c>
    </row>
    <row r="1121" spans="1:16" s="165" customFormat="1" ht="15.75" hidden="1" customHeight="1">
      <c r="A1121" s="193" t="str">
        <f>CONCATENATE($P$1109,SUM($J$1110:J1121))</f>
        <v>18.2.0</v>
      </c>
      <c r="B1121" s="222"/>
      <c r="C1121" s="222"/>
      <c r="D1121" s="202"/>
      <c r="E1121" s="241"/>
      <c r="F1121" s="120"/>
      <c r="G1121" s="230"/>
      <c r="H1121" s="131">
        <f t="shared" si="86"/>
        <v>0</v>
      </c>
      <c r="I1121" s="114"/>
      <c r="J1121" s="207" t="str">
        <f t="shared" si="85"/>
        <v>-</v>
      </c>
    </row>
    <row r="1122" spans="1:16" s="150" customFormat="1" ht="15.75" hidden="1" customHeight="1">
      <c r="A1122" s="193" t="str">
        <f>CONCATENATE($P$1109,SUM($J$1110:J1122))</f>
        <v>18.2.0</v>
      </c>
      <c r="B1122" s="222"/>
      <c r="C1122" s="222"/>
      <c r="D1122" s="202"/>
      <c r="E1122" s="241"/>
      <c r="F1122" s="111"/>
      <c r="G1122" s="230"/>
      <c r="H1122" s="131">
        <f t="shared" si="86"/>
        <v>0</v>
      </c>
      <c r="I1122" s="110"/>
      <c r="J1122" s="194" t="str">
        <f t="shared" si="85"/>
        <v>-</v>
      </c>
    </row>
    <row r="1123" spans="1:16" s="150" customFormat="1" ht="15.75" hidden="1" customHeight="1">
      <c r="A1123" s="193" t="str">
        <f>CONCATENATE($P$1109,SUM($J$1110:J1123))</f>
        <v>18.2.0</v>
      </c>
      <c r="B1123" s="222"/>
      <c r="C1123" s="222"/>
      <c r="D1123" s="202"/>
      <c r="E1123" s="241"/>
      <c r="F1123" s="111"/>
      <c r="G1123" s="230"/>
      <c r="H1123" s="131">
        <f t="shared" si="86"/>
        <v>0</v>
      </c>
      <c r="I1123" s="110"/>
      <c r="J1123" s="194" t="str">
        <f t="shared" si="85"/>
        <v>-</v>
      </c>
    </row>
    <row r="1124" spans="1:16" s="165" customFormat="1" ht="15.75" hidden="1" customHeight="1">
      <c r="A1124" s="208"/>
      <c r="B1124" s="166"/>
      <c r="C1124" s="467"/>
      <c r="D1124" s="167"/>
      <c r="E1124" s="46" t="s">
        <v>1263</v>
      </c>
      <c r="F1124" s="156"/>
      <c r="G1124" s="232"/>
      <c r="H1124" s="157" t="str">
        <f>A1109</f>
        <v>18.2</v>
      </c>
      <c r="I1124" s="186">
        <f>SUM(H1110:H1123)</f>
        <v>0</v>
      </c>
      <c r="J1124" s="207" t="str">
        <f>IF(I1124&gt;0.01,1,"")</f>
        <v/>
      </c>
    </row>
    <row r="1125" spans="1:16" s="150" customFormat="1" ht="15.75" hidden="1" customHeight="1">
      <c r="A1125" s="336" t="s">
        <v>1307</v>
      </c>
      <c r="B1125" s="282"/>
      <c r="C1125" s="461"/>
      <c r="D1125" s="283" t="s">
        <v>1242</v>
      </c>
      <c r="E1125" s="284"/>
      <c r="F1125" s="154"/>
      <c r="G1125" s="285"/>
      <c r="H1125" s="286"/>
      <c r="I1125" s="287"/>
      <c r="J1125" s="194" t="str">
        <f>IF(SUM(F1126:F1130)&gt;0.001,1,"")</f>
        <v/>
      </c>
      <c r="M1125" s="150" t="str">
        <f>CONCATENATE(".",SUM(J1099,J1109,J1125))</f>
        <v>.0</v>
      </c>
      <c r="P1125" s="150" t="str">
        <f>CONCATENATE(A1125,".")</f>
        <v>18.3.</v>
      </c>
    </row>
    <row r="1126" spans="1:16" s="150" customFormat="1" ht="15.75" hidden="1" customHeight="1">
      <c r="A1126" s="193" t="str">
        <f>CONCATENATE($P$1125,SUM($J1126:J$1126))</f>
        <v>18.3.0</v>
      </c>
      <c r="B1126" s="222" t="s">
        <v>2394</v>
      </c>
      <c r="C1126" s="222"/>
      <c r="D1126" s="202" t="s">
        <v>726</v>
      </c>
      <c r="E1126" s="241" t="s">
        <v>1631</v>
      </c>
      <c r="F1126" s="111"/>
      <c r="G1126" s="230">
        <v>429.31</v>
      </c>
      <c r="H1126" s="131">
        <f>F1126*G1126</f>
        <v>0</v>
      </c>
      <c r="I1126" s="110"/>
      <c r="J1126" s="194" t="str">
        <f>IF(F1126&gt;0.01,1,"-")</f>
        <v>-</v>
      </c>
    </row>
    <row r="1127" spans="1:16" s="150" customFormat="1" ht="15.75" hidden="1" customHeight="1">
      <c r="A1127" s="296" t="str">
        <f>CONCATENATE($P$1125,SUM($J$1126:J1127))</f>
        <v>18.3.0</v>
      </c>
      <c r="B1127" s="317" t="s">
        <v>2395</v>
      </c>
      <c r="C1127" s="317"/>
      <c r="D1127" s="202" t="s">
        <v>724</v>
      </c>
      <c r="E1127" s="241" t="s">
        <v>1631</v>
      </c>
      <c r="F1127" s="111"/>
      <c r="G1127" s="310">
        <v>408.11</v>
      </c>
      <c r="H1127" s="131">
        <f t="shared" ref="H1127:H1130" si="87">F1127*G1127</f>
        <v>0</v>
      </c>
      <c r="I1127" s="132"/>
      <c r="J1127" s="194" t="str">
        <f>IF(F1127&gt;0.01,1,"-")</f>
        <v>-</v>
      </c>
    </row>
    <row r="1128" spans="1:16" s="150" customFormat="1" ht="15.75" hidden="1" customHeight="1">
      <c r="A1128" s="193" t="str">
        <f>CONCATENATE($P$1125,SUM($J$1126:J1128))</f>
        <v>18.3.0</v>
      </c>
      <c r="B1128" s="222" t="s">
        <v>2396</v>
      </c>
      <c r="C1128" s="222"/>
      <c r="D1128" s="202" t="s">
        <v>725</v>
      </c>
      <c r="E1128" s="241" t="s">
        <v>1631</v>
      </c>
      <c r="F1128" s="111"/>
      <c r="G1128" s="230">
        <v>527.74</v>
      </c>
      <c r="H1128" s="131">
        <f t="shared" si="87"/>
        <v>0</v>
      </c>
      <c r="I1128" s="110"/>
      <c r="J1128" s="194" t="str">
        <f>IF(F1128&gt;0.01,1,"-")</f>
        <v>-</v>
      </c>
    </row>
    <row r="1129" spans="1:16" s="150" customFormat="1" ht="15.75" hidden="1" customHeight="1">
      <c r="A1129" s="296" t="str">
        <f>CONCATENATE($P$1125,SUM($J$1126:J1129))</f>
        <v>18.3.0</v>
      </c>
      <c r="B1129" s="317" t="s">
        <v>2397</v>
      </c>
      <c r="C1129" s="317"/>
      <c r="D1129" s="202" t="s">
        <v>1164</v>
      </c>
      <c r="E1129" s="241" t="s">
        <v>1631</v>
      </c>
      <c r="F1129" s="111"/>
      <c r="G1129" s="310">
        <v>465.33</v>
      </c>
      <c r="H1129" s="131">
        <f t="shared" si="87"/>
        <v>0</v>
      </c>
      <c r="I1129" s="132"/>
      <c r="J1129" s="194" t="str">
        <f>IF(F1129&gt;0.01,1,"-")</f>
        <v>-</v>
      </c>
    </row>
    <row r="1130" spans="1:16" s="150" customFormat="1" ht="15.75" hidden="1" customHeight="1">
      <c r="A1130" s="193" t="str">
        <f>CONCATENATE($P$1125,SUM($J$1126:J1130))</f>
        <v>18.3.0</v>
      </c>
      <c r="B1130" s="222" t="s">
        <v>2398</v>
      </c>
      <c r="C1130" s="222"/>
      <c r="D1130" s="202" t="s">
        <v>985</v>
      </c>
      <c r="E1130" s="241" t="s">
        <v>1631</v>
      </c>
      <c r="F1130" s="111"/>
      <c r="G1130" s="230">
        <v>113.49</v>
      </c>
      <c r="H1130" s="131">
        <f t="shared" si="87"/>
        <v>0</v>
      </c>
      <c r="I1130" s="110"/>
      <c r="J1130" s="194" t="str">
        <f>IF(F1130&gt;0.01,1,"-")</f>
        <v>-</v>
      </c>
    </row>
    <row r="1131" spans="1:16" s="150" customFormat="1" ht="15.75" hidden="1" customHeight="1">
      <c r="A1131" s="341"/>
      <c r="B1131" s="212"/>
      <c r="C1131" s="453"/>
      <c r="D1131" s="304"/>
      <c r="E1131" s="305" t="s">
        <v>1263</v>
      </c>
      <c r="F1131" s="306"/>
      <c r="G1131" s="312"/>
      <c r="H1131" s="308" t="str">
        <f>A1125</f>
        <v>18.3</v>
      </c>
      <c r="I1131" s="337">
        <f>SUM(H1126:H1130)</f>
        <v>0</v>
      </c>
      <c r="J1131" s="194" t="str">
        <f>IF(I1131&gt;0.01,1,"")</f>
        <v/>
      </c>
    </row>
    <row r="1132" spans="1:16" s="165" customFormat="1" ht="15.75" hidden="1" customHeight="1">
      <c r="A1132" s="338" t="s">
        <v>1308</v>
      </c>
      <c r="B1132" s="289"/>
      <c r="C1132" s="456"/>
      <c r="D1132" s="290" t="s">
        <v>1243</v>
      </c>
      <c r="E1132" s="291"/>
      <c r="F1132" s="292"/>
      <c r="G1132" s="293"/>
      <c r="H1132" s="294"/>
      <c r="I1132" s="295"/>
      <c r="J1132" s="207" t="str">
        <f>IF(SUM(F1133:F1137)&gt;0.001,1,"")</f>
        <v/>
      </c>
      <c r="M1132" s="165" t="str">
        <f>CONCATENATE(".",SUM(J1099,J1109,J1125,J1132))</f>
        <v>.0</v>
      </c>
      <c r="P1132" s="165" t="str">
        <f>CONCATENATE(A1132,".")</f>
        <v>18.4.</v>
      </c>
    </row>
    <row r="1133" spans="1:16" s="165" customFormat="1" ht="15.75" hidden="1" customHeight="1">
      <c r="A1133" s="206" t="str">
        <f>CONCATENATE($P$1132,SUM($J1133:J$1133))</f>
        <v>18.4.0</v>
      </c>
      <c r="B1133" s="222" t="s">
        <v>2399</v>
      </c>
      <c r="C1133" s="222"/>
      <c r="D1133" s="202" t="s">
        <v>731</v>
      </c>
      <c r="E1133" s="241" t="s">
        <v>3</v>
      </c>
      <c r="F1133" s="120"/>
      <c r="G1133" s="230">
        <v>31.35</v>
      </c>
      <c r="H1133" s="109">
        <f>F1133*G1133</f>
        <v>0</v>
      </c>
      <c r="I1133" s="114"/>
      <c r="J1133" s="207" t="str">
        <f>IF(F1133&gt;0.01,1,"-")</f>
        <v>-</v>
      </c>
    </row>
    <row r="1134" spans="1:16" s="165" customFormat="1" ht="15.75" hidden="1" customHeight="1">
      <c r="A1134" s="206" t="str">
        <f>CONCATENATE($P$1132,SUM($J$1133:J1134))</f>
        <v>18.4.0</v>
      </c>
      <c r="B1134" s="222" t="s">
        <v>2400</v>
      </c>
      <c r="C1134" s="222"/>
      <c r="D1134" s="202" t="s">
        <v>730</v>
      </c>
      <c r="E1134" s="241" t="s">
        <v>3</v>
      </c>
      <c r="F1134" s="120"/>
      <c r="G1134" s="230">
        <v>36.200000000000003</v>
      </c>
      <c r="H1134" s="109">
        <f t="shared" ref="H1134:H1137" si="88">F1134*G1134</f>
        <v>0</v>
      </c>
      <c r="I1134" s="114"/>
      <c r="J1134" s="207" t="str">
        <f>IF(F1134&gt;0.01,1,"-")</f>
        <v>-</v>
      </c>
    </row>
    <row r="1135" spans="1:16" s="150" customFormat="1" ht="15.75" hidden="1" customHeight="1">
      <c r="A1135" s="206" t="str">
        <f>CONCATENATE($P$1132,SUM($J$1133:J1135))</f>
        <v>18.4.0</v>
      </c>
      <c r="B1135" s="222" t="s">
        <v>2401</v>
      </c>
      <c r="C1135" s="222"/>
      <c r="D1135" s="202" t="s">
        <v>728</v>
      </c>
      <c r="E1135" s="241" t="s">
        <v>3</v>
      </c>
      <c r="F1135" s="111"/>
      <c r="G1135" s="230">
        <v>35.46</v>
      </c>
      <c r="H1135" s="109">
        <f t="shared" si="88"/>
        <v>0</v>
      </c>
      <c r="I1135" s="110"/>
      <c r="J1135" s="194" t="str">
        <f>IF(F1135&gt;0.01,1,"-")</f>
        <v>-</v>
      </c>
    </row>
    <row r="1136" spans="1:16" s="150" customFormat="1" ht="15.75" hidden="1" customHeight="1">
      <c r="A1136" s="323" t="str">
        <f>CONCATENATE($P$1132,SUM($J$1133:J1136))</f>
        <v>18.4.0</v>
      </c>
      <c r="B1136" s="317" t="s">
        <v>2402</v>
      </c>
      <c r="C1136" s="317"/>
      <c r="D1136" s="202" t="s">
        <v>729</v>
      </c>
      <c r="E1136" s="241" t="s">
        <v>3</v>
      </c>
      <c r="F1136" s="111"/>
      <c r="G1136" s="310">
        <v>43.55</v>
      </c>
      <c r="H1136" s="109">
        <f t="shared" si="88"/>
        <v>0</v>
      </c>
      <c r="I1136" s="132"/>
      <c r="J1136" s="194" t="str">
        <f>IF(F1136&gt;0.01,1,"-")</f>
        <v>-</v>
      </c>
    </row>
    <row r="1137" spans="1:16" s="150" customFormat="1" ht="15.75" hidden="1" customHeight="1">
      <c r="A1137" s="206" t="str">
        <f>CONCATENATE($P$1132,SUM($J$1133:J1137))</f>
        <v>18.4.0</v>
      </c>
      <c r="B1137" s="222" t="s">
        <v>2403</v>
      </c>
      <c r="C1137" s="222"/>
      <c r="D1137" s="202" t="s">
        <v>994</v>
      </c>
      <c r="E1137" s="241" t="s">
        <v>3</v>
      </c>
      <c r="F1137" s="111"/>
      <c r="G1137" s="230">
        <v>37.549999999999997</v>
      </c>
      <c r="H1137" s="109">
        <f t="shared" si="88"/>
        <v>0</v>
      </c>
      <c r="I1137" s="110"/>
      <c r="J1137" s="194" t="str">
        <f>IF(F1137&gt;0.01,1,"-")</f>
        <v>-</v>
      </c>
    </row>
    <row r="1138" spans="1:16" s="165" customFormat="1" ht="15.75" hidden="1" customHeight="1">
      <c r="A1138" s="340"/>
      <c r="B1138" s="319"/>
      <c r="C1138" s="452"/>
      <c r="D1138" s="304"/>
      <c r="E1138" s="305" t="s">
        <v>1263</v>
      </c>
      <c r="F1138" s="306"/>
      <c r="G1138" s="312"/>
      <c r="H1138" s="308" t="str">
        <f>A1132</f>
        <v>18.4</v>
      </c>
      <c r="I1138" s="337">
        <f>SUM(H1133:H1137)</f>
        <v>0</v>
      </c>
      <c r="J1138" s="207" t="str">
        <f>IF(I1138&gt;0.01,1,"")</f>
        <v/>
      </c>
    </row>
    <row r="1139" spans="1:16" s="165" customFormat="1" ht="15.75" hidden="1" customHeight="1">
      <c r="A1139" s="190" t="s">
        <v>1309</v>
      </c>
      <c r="B1139" s="162"/>
      <c r="C1139" s="466"/>
      <c r="D1139" s="163" t="s">
        <v>1244</v>
      </c>
      <c r="E1139" s="242"/>
      <c r="F1139" s="164"/>
      <c r="G1139" s="233"/>
      <c r="H1139" s="159"/>
      <c r="I1139" s="161"/>
      <c r="J1139" s="207" t="str">
        <f>IF(SUM(F1140:F1154)&gt;0.001,1,"")</f>
        <v/>
      </c>
      <c r="M1139" s="165" t="str">
        <f>CONCATENATE(".",SUM(J1099,J1109,J1125,J1132,J1139))</f>
        <v>.0</v>
      </c>
      <c r="P1139" s="165" t="str">
        <f>CONCATENATE(A1139,".")</f>
        <v>18.5.</v>
      </c>
    </row>
    <row r="1140" spans="1:16" s="150" customFormat="1" ht="15.75" hidden="1" customHeight="1">
      <c r="A1140" s="193" t="str">
        <f>CONCATENATE($P$1139,SUM($J1140:J$1140))</f>
        <v>18.5.0</v>
      </c>
      <c r="B1140" s="222" t="s">
        <v>2404</v>
      </c>
      <c r="C1140" s="222"/>
      <c r="D1140" s="202" t="s">
        <v>733</v>
      </c>
      <c r="E1140" s="241" t="s">
        <v>3</v>
      </c>
      <c r="F1140" s="111"/>
      <c r="G1140" s="230">
        <v>40.97</v>
      </c>
      <c r="H1140" s="131">
        <f>F1140*G1140</f>
        <v>0</v>
      </c>
      <c r="I1140" s="110"/>
      <c r="J1140" s="194" t="str">
        <f t="shared" ref="J1140:J1154" si="89">IF(F1140&gt;0.01,1,"-")</f>
        <v>-</v>
      </c>
    </row>
    <row r="1141" spans="1:16" s="165" customFormat="1" ht="15.75" hidden="1" customHeight="1">
      <c r="A1141" s="193" t="str">
        <f>CONCATENATE($P$1139,SUM($J$1140:J1141))</f>
        <v>18.5.0</v>
      </c>
      <c r="B1141" s="222" t="s">
        <v>2405</v>
      </c>
      <c r="C1141" s="222"/>
      <c r="D1141" s="202" t="s">
        <v>734</v>
      </c>
      <c r="E1141" s="241" t="s">
        <v>3</v>
      </c>
      <c r="F1141" s="120"/>
      <c r="G1141" s="230">
        <v>39.07</v>
      </c>
      <c r="H1141" s="131">
        <f t="shared" ref="H1141:H1154" si="90">F1141*G1141</f>
        <v>0</v>
      </c>
      <c r="I1141" s="114"/>
      <c r="J1141" s="207" t="str">
        <f t="shared" si="89"/>
        <v>-</v>
      </c>
    </row>
    <row r="1142" spans="1:16" s="150" customFormat="1" ht="15.75" hidden="1" customHeight="1">
      <c r="A1142" s="193" t="str">
        <f>CONCATENATE($P$1139,SUM($J$1140:J1142))</f>
        <v>18.5.0</v>
      </c>
      <c r="B1142" s="222" t="s">
        <v>2406</v>
      </c>
      <c r="C1142" s="222"/>
      <c r="D1142" s="202" t="s">
        <v>984</v>
      </c>
      <c r="E1142" s="241" t="s">
        <v>1391</v>
      </c>
      <c r="F1142" s="111"/>
      <c r="G1142" s="230">
        <v>18.98</v>
      </c>
      <c r="H1142" s="131">
        <f t="shared" si="90"/>
        <v>0</v>
      </c>
      <c r="I1142" s="110"/>
      <c r="J1142" s="194" t="str">
        <f t="shared" si="89"/>
        <v>-</v>
      </c>
    </row>
    <row r="1143" spans="1:16" s="165" customFormat="1" ht="15.75" hidden="1" customHeight="1">
      <c r="A1143" s="193" t="str">
        <f>CONCATENATE($P$1139,SUM($J$1140:J1143))</f>
        <v>18.5.0</v>
      </c>
      <c r="B1143" s="222" t="s">
        <v>2407</v>
      </c>
      <c r="C1143" s="222"/>
      <c r="D1143" s="202" t="s">
        <v>735</v>
      </c>
      <c r="E1143" s="241" t="s">
        <v>3</v>
      </c>
      <c r="F1143" s="120"/>
      <c r="G1143" s="230">
        <v>64.459999999999994</v>
      </c>
      <c r="H1143" s="131">
        <f t="shared" si="90"/>
        <v>0</v>
      </c>
      <c r="I1143" s="114"/>
      <c r="J1143" s="207" t="str">
        <f t="shared" si="89"/>
        <v>-</v>
      </c>
    </row>
    <row r="1144" spans="1:16" s="150" customFormat="1" ht="15.75" hidden="1" customHeight="1">
      <c r="A1144" s="193" t="str">
        <f>CONCATENATE($P$1139,SUM($J$1140:J1144))</f>
        <v>18.5.0</v>
      </c>
      <c r="B1144" s="222" t="s">
        <v>2408</v>
      </c>
      <c r="C1144" s="222"/>
      <c r="D1144" s="202" t="s">
        <v>2409</v>
      </c>
      <c r="E1144" s="241" t="s">
        <v>3</v>
      </c>
      <c r="F1144" s="111"/>
      <c r="G1144" s="230">
        <v>22.88</v>
      </c>
      <c r="H1144" s="131">
        <f t="shared" si="90"/>
        <v>0</v>
      </c>
      <c r="I1144" s="110"/>
      <c r="J1144" s="194" t="str">
        <f t="shared" si="89"/>
        <v>-</v>
      </c>
    </row>
    <row r="1145" spans="1:16" s="165" customFormat="1" ht="15.75" hidden="1" customHeight="1">
      <c r="A1145" s="193" t="str">
        <f>CONCATENATE($P$1139,SUM($J$1140:J1145))</f>
        <v>18.5.0</v>
      </c>
      <c r="B1145" s="222" t="s">
        <v>2410</v>
      </c>
      <c r="C1145" s="222"/>
      <c r="D1145" s="202" t="s">
        <v>2411</v>
      </c>
      <c r="E1145" s="241" t="s">
        <v>3</v>
      </c>
      <c r="F1145" s="120"/>
      <c r="G1145" s="230">
        <v>40.36</v>
      </c>
      <c r="H1145" s="131">
        <f t="shared" si="90"/>
        <v>0</v>
      </c>
      <c r="I1145" s="114"/>
      <c r="J1145" s="207" t="str">
        <f t="shared" si="89"/>
        <v>-</v>
      </c>
    </row>
    <row r="1146" spans="1:16" s="150" customFormat="1" ht="15.75" hidden="1" customHeight="1">
      <c r="A1146" s="193" t="str">
        <f>CONCATENATE($P$1139,SUM($J$1140:J1146))</f>
        <v>18.5.0</v>
      </c>
      <c r="B1146" s="222" t="s">
        <v>2412</v>
      </c>
      <c r="C1146" s="222"/>
      <c r="D1146" s="202" t="s">
        <v>2413</v>
      </c>
      <c r="E1146" s="241" t="s">
        <v>3</v>
      </c>
      <c r="F1146" s="111"/>
      <c r="G1146" s="230">
        <v>579.58000000000004</v>
      </c>
      <c r="H1146" s="131">
        <f t="shared" si="90"/>
        <v>0</v>
      </c>
      <c r="I1146" s="110"/>
      <c r="J1146" s="194" t="str">
        <f t="shared" si="89"/>
        <v>-</v>
      </c>
    </row>
    <row r="1147" spans="1:16" s="165" customFormat="1" ht="15.75" hidden="1" customHeight="1">
      <c r="A1147" s="193" t="str">
        <f>CONCATENATE($P$1139,SUM($J$1140:J1147))</f>
        <v>18.5.0</v>
      </c>
      <c r="B1147" s="222" t="s">
        <v>2414</v>
      </c>
      <c r="C1147" s="222"/>
      <c r="D1147" s="202" t="s">
        <v>2415</v>
      </c>
      <c r="E1147" s="241" t="s">
        <v>3</v>
      </c>
      <c r="F1147" s="120"/>
      <c r="G1147" s="230">
        <v>530.6</v>
      </c>
      <c r="H1147" s="131">
        <f t="shared" si="90"/>
        <v>0</v>
      </c>
      <c r="I1147" s="114"/>
      <c r="J1147" s="207" t="str">
        <f t="shared" si="89"/>
        <v>-</v>
      </c>
    </row>
    <row r="1148" spans="1:16" s="165" customFormat="1" ht="15.75" hidden="1" customHeight="1">
      <c r="A1148" s="193" t="str">
        <f>CONCATENATE($P$1139,SUM($J$1140:J1148))</f>
        <v>18.5.0</v>
      </c>
      <c r="B1148" s="222" t="s">
        <v>2416</v>
      </c>
      <c r="C1148" s="222"/>
      <c r="D1148" s="202" t="s">
        <v>1005</v>
      </c>
      <c r="E1148" s="241" t="s">
        <v>3</v>
      </c>
      <c r="F1148" s="120"/>
      <c r="G1148" s="230">
        <v>114.22</v>
      </c>
      <c r="H1148" s="131">
        <f t="shared" si="90"/>
        <v>0</v>
      </c>
      <c r="I1148" s="114"/>
      <c r="J1148" s="207" t="str">
        <f t="shared" si="89"/>
        <v>-</v>
      </c>
    </row>
    <row r="1149" spans="1:16" s="165" customFormat="1" ht="15.75" hidden="1" customHeight="1">
      <c r="A1149" s="193" t="str">
        <f>CONCATENATE($P$1139,SUM($J$1140:J1149))</f>
        <v>18.5.0</v>
      </c>
      <c r="B1149" s="222" t="s">
        <v>2417</v>
      </c>
      <c r="C1149" s="222"/>
      <c r="D1149" s="202" t="s">
        <v>2418</v>
      </c>
      <c r="E1149" s="241" t="s">
        <v>3</v>
      </c>
      <c r="F1149" s="120"/>
      <c r="G1149" s="230">
        <v>470.8</v>
      </c>
      <c r="H1149" s="131">
        <f t="shared" si="90"/>
        <v>0</v>
      </c>
      <c r="I1149" s="114"/>
      <c r="J1149" s="207" t="str">
        <f t="shared" si="89"/>
        <v>-</v>
      </c>
    </row>
    <row r="1150" spans="1:16" s="150" customFormat="1" ht="15.75" hidden="1" customHeight="1">
      <c r="A1150" s="193" t="str">
        <f>CONCATENATE($P$1139,SUM($J$1140:J1150))</f>
        <v>18.5.0</v>
      </c>
      <c r="B1150" s="222" t="s">
        <v>2419</v>
      </c>
      <c r="C1150" s="222"/>
      <c r="D1150" s="202" t="s">
        <v>738</v>
      </c>
      <c r="E1150" s="241" t="s">
        <v>3</v>
      </c>
      <c r="F1150" s="111"/>
      <c r="G1150" s="230">
        <v>2035.3</v>
      </c>
      <c r="H1150" s="131">
        <f t="shared" si="90"/>
        <v>0</v>
      </c>
      <c r="I1150" s="110"/>
      <c r="J1150" s="194" t="str">
        <f t="shared" si="89"/>
        <v>-</v>
      </c>
    </row>
    <row r="1151" spans="1:16" s="150" customFormat="1" ht="15.75" hidden="1" customHeight="1">
      <c r="A1151" s="193" t="str">
        <f>CONCATENATE($P$1139,SUM($J$1140:J1151))</f>
        <v>18.5.0</v>
      </c>
      <c r="B1151" s="222" t="s">
        <v>2420</v>
      </c>
      <c r="C1151" s="222"/>
      <c r="D1151" s="202" t="s">
        <v>736</v>
      </c>
      <c r="E1151" s="241" t="s">
        <v>3</v>
      </c>
      <c r="F1151" s="111"/>
      <c r="G1151" s="230">
        <v>2308.8200000000002</v>
      </c>
      <c r="H1151" s="131">
        <f t="shared" si="90"/>
        <v>0</v>
      </c>
      <c r="I1151" s="110"/>
      <c r="J1151" s="194" t="str">
        <f t="shared" si="89"/>
        <v>-</v>
      </c>
    </row>
    <row r="1152" spans="1:16" s="150" customFormat="1" ht="15.75" hidden="1" customHeight="1">
      <c r="A1152" s="193" t="str">
        <f>CONCATENATE($P$1139,SUM($J$1140:J1152))</f>
        <v>18.5.0</v>
      </c>
      <c r="B1152" s="222" t="s">
        <v>2421</v>
      </c>
      <c r="C1152" s="222"/>
      <c r="D1152" s="202" t="s">
        <v>737</v>
      </c>
      <c r="E1152" s="241" t="s">
        <v>3</v>
      </c>
      <c r="F1152" s="111"/>
      <c r="G1152" s="230">
        <v>2492.3000000000002</v>
      </c>
      <c r="H1152" s="131">
        <f t="shared" si="90"/>
        <v>0</v>
      </c>
      <c r="I1152" s="110"/>
      <c r="J1152" s="194" t="str">
        <f t="shared" si="89"/>
        <v>-</v>
      </c>
    </row>
    <row r="1153" spans="1:16" s="150" customFormat="1" ht="15.75" hidden="1" customHeight="1">
      <c r="A1153" s="193" t="str">
        <f>CONCATENATE($P$1139,SUM($J$1140:J1153))</f>
        <v>18.5.0</v>
      </c>
      <c r="B1153" s="222" t="s">
        <v>2422</v>
      </c>
      <c r="C1153" s="222"/>
      <c r="D1153" s="202" t="s">
        <v>2423</v>
      </c>
      <c r="E1153" s="241" t="s">
        <v>3</v>
      </c>
      <c r="F1153" s="111"/>
      <c r="G1153" s="230">
        <v>1348.7</v>
      </c>
      <c r="H1153" s="131">
        <f t="shared" si="90"/>
        <v>0</v>
      </c>
      <c r="I1153" s="110"/>
      <c r="J1153" s="194" t="str">
        <f t="shared" si="89"/>
        <v>-</v>
      </c>
    </row>
    <row r="1154" spans="1:16" s="165" customFormat="1" ht="15.75" hidden="1" customHeight="1">
      <c r="A1154" s="193" t="str">
        <f>CONCATENATE($P$1139,SUM($J$1140:J1154))</f>
        <v>18.5.0</v>
      </c>
      <c r="B1154" s="222" t="s">
        <v>2424</v>
      </c>
      <c r="C1154" s="222"/>
      <c r="D1154" s="202" t="s">
        <v>732</v>
      </c>
      <c r="E1154" s="241" t="s">
        <v>3</v>
      </c>
      <c r="F1154" s="120"/>
      <c r="G1154" s="230">
        <v>786.3</v>
      </c>
      <c r="H1154" s="131">
        <f t="shared" si="90"/>
        <v>0</v>
      </c>
      <c r="I1154" s="114"/>
      <c r="J1154" s="207" t="str">
        <f t="shared" si="89"/>
        <v>-</v>
      </c>
    </row>
    <row r="1155" spans="1:16" s="165" customFormat="1" ht="15.75" hidden="1" customHeight="1">
      <c r="A1155" s="208"/>
      <c r="B1155" s="166"/>
      <c r="C1155" s="467"/>
      <c r="D1155" s="167"/>
      <c r="E1155" s="46" t="s">
        <v>1263</v>
      </c>
      <c r="F1155" s="156"/>
      <c r="G1155" s="232"/>
      <c r="H1155" s="157" t="str">
        <f>A1139</f>
        <v>18.5</v>
      </c>
      <c r="I1155" s="186">
        <f>SUM(H1140:H1154)</f>
        <v>0</v>
      </c>
      <c r="J1155" s="207" t="str">
        <f>IF(I1155&gt;0.01,1,"")</f>
        <v/>
      </c>
    </row>
    <row r="1156" spans="1:16" s="165" customFormat="1" ht="15.75" hidden="1" customHeight="1">
      <c r="A1156" s="340"/>
      <c r="B1156" s="319"/>
      <c r="C1156" s="452"/>
      <c r="D1156" s="304"/>
      <c r="E1156" s="305" t="s">
        <v>1262</v>
      </c>
      <c r="F1156" s="306"/>
      <c r="G1156" s="312"/>
      <c r="H1156" s="308">
        <f>A1098</f>
        <v>18</v>
      </c>
      <c r="I1156" s="337">
        <f>I1108+I1124+I1131+I1138+I1155</f>
        <v>0</v>
      </c>
      <c r="J1156" s="207" t="str">
        <f>IF(I1156&gt;0.01,1,"")</f>
        <v/>
      </c>
    </row>
    <row r="1157" spans="1:16" s="165" customFormat="1" ht="15.75" hidden="1" customHeight="1">
      <c r="A1157" s="190">
        <v>19</v>
      </c>
      <c r="B1157" s="162"/>
      <c r="C1157" s="466"/>
      <c r="D1157" s="163" t="s">
        <v>1245</v>
      </c>
      <c r="E1157" s="242"/>
      <c r="F1157" s="164"/>
      <c r="G1157" s="233"/>
      <c r="H1157" s="159"/>
      <c r="I1157" s="161"/>
      <c r="J1157" s="207" t="str">
        <f>IF(SUM(F1159:F1179)&gt;0.001,1,"")</f>
        <v/>
      </c>
    </row>
    <row r="1158" spans="1:16" s="165" customFormat="1" ht="15.75" hidden="1" customHeight="1">
      <c r="A1158" s="190" t="s">
        <v>1260</v>
      </c>
      <c r="B1158" s="162"/>
      <c r="C1158" s="466"/>
      <c r="D1158" s="163" t="s">
        <v>1246</v>
      </c>
      <c r="E1158" s="242"/>
      <c r="F1158" s="164"/>
      <c r="G1158" s="233"/>
      <c r="H1158" s="159"/>
      <c r="I1158" s="161"/>
      <c r="J1158" s="207" t="str">
        <f>IF(SUM(F1159:F1164)&gt;0.001,1,"")</f>
        <v/>
      </c>
      <c r="K1158" s="165">
        <f>A1098</f>
        <v>18</v>
      </c>
      <c r="P1158" s="165" t="str">
        <f>CONCATENATE(A1157,".")</f>
        <v>19.</v>
      </c>
    </row>
    <row r="1159" spans="1:16" s="195" customFormat="1" ht="15.75" hidden="1" customHeight="1">
      <c r="A1159" s="193" t="str">
        <f>CONCATENATE($P$1159,SUM($J1159:J$1159))</f>
        <v>19.1.0</v>
      </c>
      <c r="B1159" s="222" t="s">
        <v>2425</v>
      </c>
      <c r="C1159" s="222"/>
      <c r="D1159" s="202" t="s">
        <v>1015</v>
      </c>
      <c r="E1159" s="241" t="s">
        <v>3</v>
      </c>
      <c r="F1159" s="111"/>
      <c r="G1159" s="230">
        <v>56.16</v>
      </c>
      <c r="H1159" s="131">
        <f>F1159*G1159</f>
        <v>0</v>
      </c>
      <c r="I1159" s="132"/>
      <c r="J1159" s="201" t="str">
        <f t="shared" ref="J1159:J1164" si="91">IF(F1159&gt;0.01,1,"-")</f>
        <v>-</v>
      </c>
      <c r="P1159" s="165" t="str">
        <f>CONCATENATE(A1158,".")</f>
        <v>19.1.</v>
      </c>
    </row>
    <row r="1160" spans="1:16" s="172" customFormat="1" ht="15.75" hidden="1" customHeight="1">
      <c r="A1160" s="193" t="str">
        <f>CONCATENATE($P$1159,SUM($J$1159:J1160))</f>
        <v>19.1.0</v>
      </c>
      <c r="B1160" s="222" t="s">
        <v>2426</v>
      </c>
      <c r="C1160" s="222"/>
      <c r="D1160" s="202" t="s">
        <v>1012</v>
      </c>
      <c r="E1160" s="241" t="s">
        <v>1394</v>
      </c>
      <c r="F1160" s="120"/>
      <c r="G1160" s="230">
        <v>178.23</v>
      </c>
      <c r="H1160" s="131">
        <f t="shared" ref="H1160:H1164" si="92">F1160*G1160</f>
        <v>0</v>
      </c>
      <c r="I1160" s="135"/>
      <c r="J1160" s="211" t="str">
        <f t="shared" si="91"/>
        <v>-</v>
      </c>
    </row>
    <row r="1161" spans="1:16" s="195" customFormat="1" ht="15.75" hidden="1" customHeight="1">
      <c r="A1161" s="193" t="str">
        <f>CONCATENATE($P$1159,SUM($J$1159:J1161))</f>
        <v>19.1.0</v>
      </c>
      <c r="B1161" s="222" t="s">
        <v>2427</v>
      </c>
      <c r="C1161" s="222"/>
      <c r="D1161" s="202" t="s">
        <v>1013</v>
      </c>
      <c r="E1161" s="241" t="s">
        <v>1394</v>
      </c>
      <c r="F1161" s="111"/>
      <c r="G1161" s="230">
        <v>1254.04</v>
      </c>
      <c r="H1161" s="131">
        <f t="shared" si="92"/>
        <v>0</v>
      </c>
      <c r="I1161" s="132"/>
      <c r="J1161" s="201" t="str">
        <f t="shared" si="91"/>
        <v>-</v>
      </c>
    </row>
    <row r="1162" spans="1:16" s="195" customFormat="1" ht="15.75" hidden="1" customHeight="1">
      <c r="A1162" s="193" t="str">
        <f>CONCATENATE($P$1159,SUM($J$1159:J1162))</f>
        <v>19.1.0</v>
      </c>
      <c r="B1162" s="222" t="s">
        <v>2428</v>
      </c>
      <c r="C1162" s="222"/>
      <c r="D1162" s="202" t="s">
        <v>1014</v>
      </c>
      <c r="E1162" s="241" t="s">
        <v>1394</v>
      </c>
      <c r="F1162" s="111"/>
      <c r="G1162" s="230">
        <v>1942.04</v>
      </c>
      <c r="H1162" s="131">
        <f t="shared" si="92"/>
        <v>0</v>
      </c>
      <c r="I1162" s="132"/>
      <c r="J1162" s="201" t="str">
        <f t="shared" si="91"/>
        <v>-</v>
      </c>
    </row>
    <row r="1163" spans="1:16" s="172" customFormat="1" ht="15.75" hidden="1" customHeight="1">
      <c r="A1163" s="193" t="str">
        <f>CONCATENATE($P$1159,SUM($J$1159:J1163))</f>
        <v>19.1.0</v>
      </c>
      <c r="B1163" s="222" t="s">
        <v>2429</v>
      </c>
      <c r="C1163" s="222"/>
      <c r="D1163" s="202" t="s">
        <v>1009</v>
      </c>
      <c r="E1163" s="241" t="s">
        <v>1394</v>
      </c>
      <c r="F1163" s="120"/>
      <c r="G1163" s="230">
        <v>435.32</v>
      </c>
      <c r="H1163" s="131">
        <f t="shared" si="92"/>
        <v>0</v>
      </c>
      <c r="I1163" s="135"/>
      <c r="J1163" s="211" t="str">
        <f t="shared" si="91"/>
        <v>-</v>
      </c>
    </row>
    <row r="1164" spans="1:16" s="195" customFormat="1" ht="15.75" hidden="1" customHeight="1">
      <c r="A1164" s="193" t="str">
        <f>CONCATENATE($P$1159,SUM($J$1159:J1164))</f>
        <v>19.1.0</v>
      </c>
      <c r="B1164" s="222" t="s">
        <v>2430</v>
      </c>
      <c r="C1164" s="222"/>
      <c r="D1164" s="202" t="s">
        <v>1010</v>
      </c>
      <c r="E1164" s="241" t="s">
        <v>1394</v>
      </c>
      <c r="F1164" s="111"/>
      <c r="G1164" s="230">
        <v>137.63999999999999</v>
      </c>
      <c r="H1164" s="131">
        <f t="shared" si="92"/>
        <v>0</v>
      </c>
      <c r="I1164" s="132"/>
      <c r="J1164" s="201" t="str">
        <f t="shared" si="91"/>
        <v>-</v>
      </c>
    </row>
    <row r="1165" spans="1:16" s="165" customFormat="1" ht="15.75" hidden="1" customHeight="1">
      <c r="A1165" s="208"/>
      <c r="B1165" s="166"/>
      <c r="C1165" s="467"/>
      <c r="D1165" s="167"/>
      <c r="E1165" s="46" t="s">
        <v>1263</v>
      </c>
      <c r="F1165" s="156"/>
      <c r="G1165" s="232"/>
      <c r="H1165" s="157" t="str">
        <f>A1158</f>
        <v>19.1</v>
      </c>
      <c r="I1165" s="186">
        <f>SUM(H1159:H1164)</f>
        <v>0</v>
      </c>
      <c r="J1165" s="207" t="str">
        <f>IF(I1165&gt;0.01,1,"")</f>
        <v/>
      </c>
    </row>
    <row r="1166" spans="1:16" s="150" customFormat="1" ht="15.75" hidden="1" customHeight="1">
      <c r="A1166" s="188" t="s">
        <v>1264</v>
      </c>
      <c r="B1166" s="151"/>
      <c r="C1166" s="462"/>
      <c r="D1166" s="152" t="s">
        <v>1247</v>
      </c>
      <c r="E1166" s="238"/>
      <c r="F1166" s="154"/>
      <c r="G1166" s="227"/>
      <c r="H1166" s="153"/>
      <c r="I1166" s="155"/>
      <c r="J1166" s="194" t="str">
        <f>IF(SUM(F1167:F1167)&gt;0.001,1,"")</f>
        <v/>
      </c>
      <c r="M1166" s="150" t="str">
        <f>CONCATENATE(".",SUM(J1158,J1166))</f>
        <v>.0</v>
      </c>
      <c r="P1166" s="150" t="str">
        <f>CONCATENATE(A1166,".")</f>
        <v>19.2.</v>
      </c>
    </row>
    <row r="1167" spans="1:16" s="150" customFormat="1" ht="15.75" hidden="1" customHeight="1">
      <c r="A1167" s="193" t="str">
        <f>CONCATENATE($P$1166,SUM($J1167:J$1167))</f>
        <v>19.2.0</v>
      </c>
      <c r="B1167" s="222">
        <v>231215</v>
      </c>
      <c r="C1167" s="222"/>
      <c r="D1167" s="202" t="s">
        <v>1011</v>
      </c>
      <c r="E1167" s="241" t="s">
        <v>3</v>
      </c>
      <c r="F1167" s="111"/>
      <c r="G1167" s="226">
        <v>67.42</v>
      </c>
      <c r="H1167" s="131">
        <f>F1167*G1167</f>
        <v>0</v>
      </c>
      <c r="I1167" s="110"/>
      <c r="J1167" s="194" t="str">
        <f>IF(F1167&gt;0.01,1,"-")</f>
        <v>-</v>
      </c>
    </row>
    <row r="1168" spans="1:16" s="150" customFormat="1" ht="15.75" hidden="1" customHeight="1">
      <c r="A1168" s="204"/>
      <c r="B1168" s="199"/>
      <c r="C1168" s="458"/>
      <c r="D1168" s="200"/>
      <c r="E1168" s="46" t="s">
        <v>1263</v>
      </c>
      <c r="F1168" s="156"/>
      <c r="G1168" s="232"/>
      <c r="H1168" s="157" t="str">
        <f>A1166</f>
        <v>19.2</v>
      </c>
      <c r="I1168" s="186">
        <f>SUM(H1167)</f>
        <v>0</v>
      </c>
      <c r="J1168" s="194" t="str">
        <f>IF(I1168&gt;0.01,1,"")</f>
        <v/>
      </c>
    </row>
    <row r="1169" spans="1:16" s="165" customFormat="1" ht="15.75" hidden="1" customHeight="1">
      <c r="A1169" s="190" t="s">
        <v>1265</v>
      </c>
      <c r="B1169" s="162"/>
      <c r="C1169" s="466"/>
      <c r="D1169" s="163" t="s">
        <v>1248</v>
      </c>
      <c r="E1169" s="242"/>
      <c r="F1169" s="164"/>
      <c r="G1169" s="233"/>
      <c r="H1169" s="159"/>
      <c r="I1169" s="161"/>
      <c r="J1169" s="207" t="str">
        <f>IF(SUM(F1170:F1179)&gt;0.001,1,"")</f>
        <v/>
      </c>
      <c r="M1169" s="165" t="str">
        <f>CONCATENATE(".",SUM(J1158,J1166,J1169))</f>
        <v>.0</v>
      </c>
      <c r="P1169" s="165" t="str">
        <f>CONCATENATE(A1169,".")</f>
        <v>19.3.</v>
      </c>
    </row>
    <row r="1170" spans="1:16" s="150" customFormat="1" ht="15.75" hidden="1" customHeight="1">
      <c r="A1170" s="193" t="str">
        <f>CONCATENATE($P$1169,SUM($J1170:J$1170))</f>
        <v>19.3.0</v>
      </c>
      <c r="B1170" s="222" t="s">
        <v>2431</v>
      </c>
      <c r="C1170" s="222"/>
      <c r="D1170" s="202" t="s">
        <v>2432</v>
      </c>
      <c r="E1170" s="241" t="s">
        <v>3</v>
      </c>
      <c r="F1170" s="111"/>
      <c r="G1170" s="230">
        <v>1773.48</v>
      </c>
      <c r="H1170" s="131">
        <f>F1170*G1170</f>
        <v>0</v>
      </c>
      <c r="I1170" s="110"/>
      <c r="J1170" s="194" t="str">
        <f t="shared" ref="J1170:J1179" si="93">IF(F1170&gt;0.01,1,"-")</f>
        <v>-</v>
      </c>
    </row>
    <row r="1171" spans="1:16" s="165" customFormat="1" ht="15.75" hidden="1" customHeight="1">
      <c r="A1171" s="193" t="str">
        <f>CONCATENATE($P$1169,SUM($J$1170:J1171))</f>
        <v>19.3.0</v>
      </c>
      <c r="B1171" s="222" t="s">
        <v>2433</v>
      </c>
      <c r="C1171" s="222"/>
      <c r="D1171" s="202" t="s">
        <v>2434</v>
      </c>
      <c r="E1171" s="241" t="s">
        <v>3</v>
      </c>
      <c r="F1171" s="120"/>
      <c r="G1171" s="230">
        <v>1786.48</v>
      </c>
      <c r="H1171" s="131">
        <f t="shared" ref="H1171:H1179" si="94">F1171*G1171</f>
        <v>0</v>
      </c>
      <c r="I1171" s="114"/>
      <c r="J1171" s="207" t="str">
        <f t="shared" si="93"/>
        <v>-</v>
      </c>
    </row>
    <row r="1172" spans="1:16" s="165" customFormat="1" ht="15.75" hidden="1" customHeight="1">
      <c r="A1172" s="193" t="str">
        <f>CONCATENATE($P$1169,SUM($J$1170:J1172))</f>
        <v>19.3.0</v>
      </c>
      <c r="B1172" s="222" t="s">
        <v>2435</v>
      </c>
      <c r="C1172" s="222"/>
      <c r="D1172" s="202" t="s">
        <v>2436</v>
      </c>
      <c r="E1172" s="241" t="s">
        <v>3</v>
      </c>
      <c r="F1172" s="120"/>
      <c r="G1172" s="230">
        <v>1940.04</v>
      </c>
      <c r="H1172" s="131">
        <f t="shared" si="94"/>
        <v>0</v>
      </c>
      <c r="I1172" s="114"/>
      <c r="J1172" s="207" t="str">
        <f t="shared" si="93"/>
        <v>-</v>
      </c>
    </row>
    <row r="1173" spans="1:16" s="150" customFormat="1" ht="15.75" hidden="1" customHeight="1">
      <c r="A1173" s="193" t="str">
        <f>CONCATENATE($P$1169,SUM($J$1170:J1173))</f>
        <v>19.3.0</v>
      </c>
      <c r="B1173" s="222" t="s">
        <v>2437</v>
      </c>
      <c r="C1173" s="222"/>
      <c r="D1173" s="202" t="s">
        <v>2438</v>
      </c>
      <c r="E1173" s="241" t="s">
        <v>3</v>
      </c>
      <c r="F1173" s="111"/>
      <c r="G1173" s="230">
        <v>2689.1</v>
      </c>
      <c r="H1173" s="131">
        <f t="shared" si="94"/>
        <v>0</v>
      </c>
      <c r="I1173" s="110"/>
      <c r="J1173" s="194" t="str">
        <f t="shared" si="93"/>
        <v>-</v>
      </c>
    </row>
    <row r="1174" spans="1:16" s="150" customFormat="1" ht="15.75" hidden="1" customHeight="1">
      <c r="A1174" s="193" t="str">
        <f>CONCATENATE($P$1169,SUM($J$1170:J1174))</f>
        <v>19.3.0</v>
      </c>
      <c r="B1174" s="222" t="s">
        <v>2439</v>
      </c>
      <c r="C1174" s="222"/>
      <c r="D1174" s="202" t="s">
        <v>2440</v>
      </c>
      <c r="E1174" s="241" t="s">
        <v>3</v>
      </c>
      <c r="F1174" s="111"/>
      <c r="G1174" s="230">
        <v>3115.66</v>
      </c>
      <c r="H1174" s="131">
        <f t="shared" si="94"/>
        <v>0</v>
      </c>
      <c r="I1174" s="110"/>
      <c r="J1174" s="194" t="str">
        <f t="shared" si="93"/>
        <v>-</v>
      </c>
    </row>
    <row r="1175" spans="1:16" s="150" customFormat="1" ht="15.75" hidden="1" customHeight="1">
      <c r="A1175" s="193" t="str">
        <f>CONCATENATE($P$1169,SUM($J$1170:J1175))</f>
        <v>19.3.0</v>
      </c>
      <c r="B1175" s="222" t="s">
        <v>2441</v>
      </c>
      <c r="C1175" s="222"/>
      <c r="D1175" s="202" t="s">
        <v>2442</v>
      </c>
      <c r="E1175" s="241" t="s">
        <v>3</v>
      </c>
      <c r="F1175" s="111"/>
      <c r="G1175" s="230">
        <v>4546.22</v>
      </c>
      <c r="H1175" s="131">
        <f t="shared" si="94"/>
        <v>0</v>
      </c>
      <c r="I1175" s="110"/>
      <c r="J1175" s="194" t="str">
        <f t="shared" si="93"/>
        <v>-</v>
      </c>
    </row>
    <row r="1176" spans="1:16" s="150" customFormat="1" ht="15.75" hidden="1" customHeight="1">
      <c r="A1176" s="193" t="str">
        <f>CONCATENATE($P$1169,SUM($J$1170:J1176))</f>
        <v>19.3.0</v>
      </c>
      <c r="B1176" s="222" t="s">
        <v>2443</v>
      </c>
      <c r="C1176" s="222"/>
      <c r="D1176" s="202" t="s">
        <v>2444</v>
      </c>
      <c r="E1176" s="241" t="s">
        <v>3</v>
      </c>
      <c r="F1176" s="111"/>
      <c r="G1176" s="230">
        <v>7865.28</v>
      </c>
      <c r="H1176" s="131">
        <f t="shared" si="94"/>
        <v>0</v>
      </c>
      <c r="I1176" s="110"/>
      <c r="J1176" s="194" t="str">
        <f t="shared" si="93"/>
        <v>-</v>
      </c>
    </row>
    <row r="1177" spans="1:16" s="150" customFormat="1" ht="15.75" hidden="1" customHeight="1">
      <c r="A1177" s="193" t="str">
        <f>CONCATENATE($P$1169,SUM($J$1170:J1177))</f>
        <v>19.3.0</v>
      </c>
      <c r="B1177" s="222" t="s">
        <v>2445</v>
      </c>
      <c r="C1177" s="222"/>
      <c r="D1177" s="202" t="s">
        <v>2446</v>
      </c>
      <c r="E1177" s="241" t="s">
        <v>3</v>
      </c>
      <c r="F1177" s="111"/>
      <c r="G1177" s="230">
        <v>11277.34</v>
      </c>
      <c r="H1177" s="131">
        <f t="shared" si="94"/>
        <v>0</v>
      </c>
      <c r="I1177" s="110"/>
      <c r="J1177" s="194" t="str">
        <f t="shared" si="93"/>
        <v>-</v>
      </c>
    </row>
    <row r="1178" spans="1:16" s="150" customFormat="1" ht="15.75" hidden="1" customHeight="1">
      <c r="A1178" s="193" t="str">
        <f>CONCATENATE($P$1169,SUM($J$1170:J1178))</f>
        <v>19.3.0</v>
      </c>
      <c r="B1178" s="222" t="s">
        <v>2447</v>
      </c>
      <c r="C1178" s="222"/>
      <c r="D1178" s="202" t="s">
        <v>2448</v>
      </c>
      <c r="E1178" s="241" t="s">
        <v>3</v>
      </c>
      <c r="F1178" s="111"/>
      <c r="G1178" s="230">
        <v>11375.9</v>
      </c>
      <c r="H1178" s="131">
        <f t="shared" si="94"/>
        <v>0</v>
      </c>
      <c r="I1178" s="110"/>
      <c r="J1178" s="194" t="str">
        <f t="shared" si="93"/>
        <v>-</v>
      </c>
    </row>
    <row r="1179" spans="1:16" s="150" customFormat="1" ht="15.75" hidden="1" customHeight="1">
      <c r="A1179" s="193" t="str">
        <f>CONCATENATE($P$1169,SUM($J$1170:J1179))</f>
        <v>19.3.0</v>
      </c>
      <c r="B1179" s="222"/>
      <c r="C1179" s="222"/>
      <c r="D1179" s="202"/>
      <c r="E1179" s="241"/>
      <c r="F1179" s="111"/>
      <c r="G1179" s="230"/>
      <c r="H1179" s="131">
        <f t="shared" si="94"/>
        <v>0</v>
      </c>
      <c r="I1179" s="110"/>
      <c r="J1179" s="194" t="str">
        <f t="shared" si="93"/>
        <v>-</v>
      </c>
    </row>
    <row r="1180" spans="1:16" s="165" customFormat="1" ht="15.75" hidden="1" customHeight="1">
      <c r="A1180" s="208"/>
      <c r="B1180" s="166"/>
      <c r="C1180" s="467"/>
      <c r="D1180" s="167"/>
      <c r="E1180" s="46" t="s">
        <v>1263</v>
      </c>
      <c r="F1180" s="156"/>
      <c r="G1180" s="232"/>
      <c r="H1180" s="157" t="str">
        <f>A1169</f>
        <v>19.3</v>
      </c>
      <c r="I1180" s="186">
        <f>SUM(H1170:H1179)</f>
        <v>0</v>
      </c>
      <c r="J1180" s="207" t="str">
        <f>IF(I1180&gt;0.01,1,"")</f>
        <v/>
      </c>
    </row>
    <row r="1181" spans="1:16" s="165" customFormat="1" ht="15.75" hidden="1" customHeight="1">
      <c r="A1181" s="208"/>
      <c r="B1181" s="166"/>
      <c r="C1181" s="467"/>
      <c r="D1181" s="167"/>
      <c r="E1181" s="46" t="s">
        <v>1262</v>
      </c>
      <c r="F1181" s="156"/>
      <c r="G1181" s="232"/>
      <c r="H1181" s="157">
        <f>A1157</f>
        <v>19</v>
      </c>
      <c r="I1181" s="186">
        <f>I1165+I1168+I1180</f>
        <v>0</v>
      </c>
      <c r="J1181" s="207" t="str">
        <f>IF(I1181&gt;0.01,1,"")</f>
        <v/>
      </c>
    </row>
    <row r="1182" spans="1:16" s="165" customFormat="1" ht="15.75" hidden="1" customHeight="1">
      <c r="A1182" s="288">
        <v>20</v>
      </c>
      <c r="B1182" s="289"/>
      <c r="C1182" s="456"/>
      <c r="D1182" s="290" t="s">
        <v>1271</v>
      </c>
      <c r="E1182" s="291"/>
      <c r="F1182" s="292"/>
      <c r="G1182" s="293"/>
      <c r="H1182" s="294"/>
      <c r="I1182" s="295"/>
      <c r="J1182" s="207" t="str">
        <f>IF(SUM(F1183:F1447)&gt;0.001,1,"")</f>
        <v/>
      </c>
      <c r="K1182" s="165">
        <f>A1157</f>
        <v>19</v>
      </c>
      <c r="P1182" s="165" t="str">
        <f>CONCATENATE(A1182,".")</f>
        <v>20.</v>
      </c>
    </row>
    <row r="1183" spans="1:16" s="150" customFormat="1" ht="15.75" hidden="1" customHeight="1">
      <c r="A1183" s="288" t="s">
        <v>1310</v>
      </c>
      <c r="B1183" s="289"/>
      <c r="C1183" s="456"/>
      <c r="D1183" s="290" t="s">
        <v>739</v>
      </c>
      <c r="E1183" s="291"/>
      <c r="F1183" s="292"/>
      <c r="G1183" s="293"/>
      <c r="H1183" s="294"/>
      <c r="I1183" s="295"/>
      <c r="J1183" s="194" t="str">
        <f>IF(SUM(F1184:F1244)&gt;0.001,1,"")</f>
        <v/>
      </c>
      <c r="P1183" s="165" t="str">
        <f>CONCATENATE(A1183,".")</f>
        <v>20.1.</v>
      </c>
    </row>
    <row r="1184" spans="1:16" s="195" customFormat="1" ht="15.75" hidden="1" customHeight="1">
      <c r="A1184" s="193" t="str">
        <f>CONCATENATE($P$1183,SUM($J1184:J$1184))</f>
        <v>20.1.0</v>
      </c>
      <c r="B1184" s="222" t="s">
        <v>2449</v>
      </c>
      <c r="C1184" s="222"/>
      <c r="D1184" s="202" t="s">
        <v>788</v>
      </c>
      <c r="E1184" s="241" t="s">
        <v>1406</v>
      </c>
      <c r="F1184" s="111"/>
      <c r="G1184" s="230">
        <v>545.42999999999995</v>
      </c>
      <c r="H1184" s="131">
        <f>F1184*G1184</f>
        <v>0</v>
      </c>
      <c r="I1184" s="132"/>
      <c r="J1184" s="201" t="str">
        <f t="shared" ref="J1184:J1215" si="95">IF(F1184&gt;0.01,1,"-")</f>
        <v>-</v>
      </c>
    </row>
    <row r="1185" spans="1:10" s="195" customFormat="1" ht="15.75" hidden="1" customHeight="1">
      <c r="A1185" s="193" t="str">
        <f>CONCATENATE($P$1183,SUM($J$1184:J1185))</f>
        <v>20.1.0</v>
      </c>
      <c r="B1185" s="222" t="s">
        <v>2450</v>
      </c>
      <c r="C1185" s="222"/>
      <c r="D1185" s="202" t="s">
        <v>787</v>
      </c>
      <c r="E1185" s="241" t="s">
        <v>3</v>
      </c>
      <c r="F1185" s="111"/>
      <c r="G1185" s="230">
        <v>17484.18</v>
      </c>
      <c r="H1185" s="131">
        <f t="shared" ref="H1185:H1244" si="96">F1185*G1185</f>
        <v>0</v>
      </c>
      <c r="I1185" s="132"/>
      <c r="J1185" s="201" t="str">
        <f t="shared" si="95"/>
        <v>-</v>
      </c>
    </row>
    <row r="1186" spans="1:10" s="195" customFormat="1" ht="15.75" hidden="1" customHeight="1">
      <c r="A1186" s="296" t="str">
        <f>CONCATENATE($P$1183,SUM($J$1184:J1186))</f>
        <v>20.1.0</v>
      </c>
      <c r="B1186" s="317" t="s">
        <v>2451</v>
      </c>
      <c r="C1186" s="317"/>
      <c r="D1186" s="202" t="s">
        <v>740</v>
      </c>
      <c r="E1186" s="241" t="s">
        <v>1631</v>
      </c>
      <c r="F1186" s="111"/>
      <c r="G1186" s="310">
        <v>434.29</v>
      </c>
      <c r="H1186" s="131">
        <f t="shared" si="96"/>
        <v>0</v>
      </c>
      <c r="I1186" s="132"/>
      <c r="J1186" s="201" t="str">
        <f t="shared" si="95"/>
        <v>-</v>
      </c>
    </row>
    <row r="1187" spans="1:10" s="195" customFormat="1" ht="15.75" hidden="1" customHeight="1">
      <c r="A1187" s="193" t="str">
        <f>CONCATENATE($P$1183,SUM($J$1184:J1187))</f>
        <v>20.1.0</v>
      </c>
      <c r="B1187" s="222" t="s">
        <v>2452</v>
      </c>
      <c r="C1187" s="222"/>
      <c r="D1187" s="202" t="s">
        <v>776</v>
      </c>
      <c r="E1187" s="241" t="s">
        <v>3</v>
      </c>
      <c r="F1187" s="111"/>
      <c r="G1187" s="230">
        <v>73.36</v>
      </c>
      <c r="H1187" s="131">
        <f t="shared" si="96"/>
        <v>0</v>
      </c>
      <c r="I1187" s="132"/>
      <c r="J1187" s="201" t="str">
        <f t="shared" si="95"/>
        <v>-</v>
      </c>
    </row>
    <row r="1188" spans="1:10" s="195" customFormat="1" ht="15.75" hidden="1" customHeight="1">
      <c r="A1188" s="193" t="str">
        <f>CONCATENATE($P$1183,SUM($J$1184:J1188))</f>
        <v>20.1.0</v>
      </c>
      <c r="B1188" s="222" t="s">
        <v>2453</v>
      </c>
      <c r="C1188" s="222"/>
      <c r="D1188" s="202" t="s">
        <v>780</v>
      </c>
      <c r="E1188" s="241" t="s">
        <v>3</v>
      </c>
      <c r="F1188" s="111"/>
      <c r="G1188" s="230">
        <v>97.72</v>
      </c>
      <c r="H1188" s="131">
        <f t="shared" si="96"/>
        <v>0</v>
      </c>
      <c r="I1188" s="132"/>
      <c r="J1188" s="201" t="str">
        <f t="shared" si="95"/>
        <v>-</v>
      </c>
    </row>
    <row r="1189" spans="1:10" s="195" customFormat="1" ht="15.75" hidden="1" customHeight="1">
      <c r="A1189" s="193" t="str">
        <f>CONCATENATE($P$1183,SUM($J$1184:J1189))</f>
        <v>20.1.0</v>
      </c>
      <c r="B1189" s="222" t="s">
        <v>2454</v>
      </c>
      <c r="C1189" s="222"/>
      <c r="D1189" s="202" t="s">
        <v>777</v>
      </c>
      <c r="E1189" s="241" t="s">
        <v>3</v>
      </c>
      <c r="F1189" s="111"/>
      <c r="G1189" s="230">
        <v>256.45</v>
      </c>
      <c r="H1189" s="131">
        <f t="shared" si="96"/>
        <v>0</v>
      </c>
      <c r="I1189" s="132"/>
      <c r="J1189" s="201" t="str">
        <f t="shared" si="95"/>
        <v>-</v>
      </c>
    </row>
    <row r="1190" spans="1:10" s="195" customFormat="1" ht="15.75" hidden="1" customHeight="1">
      <c r="A1190" s="193" t="str">
        <f>CONCATENATE($P$1183,SUM($J$1184:J1190))</f>
        <v>20.1.0</v>
      </c>
      <c r="B1190" s="222" t="s">
        <v>2455</v>
      </c>
      <c r="C1190" s="222"/>
      <c r="D1190" s="202" t="s">
        <v>781</v>
      </c>
      <c r="E1190" s="241" t="s">
        <v>3</v>
      </c>
      <c r="F1190" s="111"/>
      <c r="G1190" s="230">
        <v>337.58</v>
      </c>
      <c r="H1190" s="131">
        <f t="shared" si="96"/>
        <v>0</v>
      </c>
      <c r="I1190" s="132"/>
      <c r="J1190" s="201" t="str">
        <f t="shared" si="95"/>
        <v>-</v>
      </c>
    </row>
    <row r="1191" spans="1:10" s="195" customFormat="1" ht="15.75" hidden="1" customHeight="1">
      <c r="A1191" s="193" t="str">
        <f>CONCATENATE($P$1183,SUM($J$1184:J1191))</f>
        <v>20.1.0</v>
      </c>
      <c r="B1191" s="222" t="s">
        <v>2456</v>
      </c>
      <c r="C1191" s="222"/>
      <c r="D1191" s="202" t="s">
        <v>778</v>
      </c>
      <c r="E1191" s="241" t="s">
        <v>3</v>
      </c>
      <c r="F1191" s="111"/>
      <c r="G1191" s="230">
        <v>502.24</v>
      </c>
      <c r="H1191" s="131">
        <f t="shared" si="96"/>
        <v>0</v>
      </c>
      <c r="I1191" s="132"/>
      <c r="J1191" s="201" t="str">
        <f t="shared" si="95"/>
        <v>-</v>
      </c>
    </row>
    <row r="1192" spans="1:10" s="195" customFormat="1" ht="15.75" hidden="1" customHeight="1">
      <c r="A1192" s="193" t="str">
        <f>CONCATENATE($P$1183,SUM($J$1184:J1192))</f>
        <v>20.1.0</v>
      </c>
      <c r="B1192" s="222" t="s">
        <v>2457</v>
      </c>
      <c r="C1192" s="222"/>
      <c r="D1192" s="202" t="s">
        <v>779</v>
      </c>
      <c r="E1192" s="241" t="s">
        <v>3</v>
      </c>
      <c r="F1192" s="111"/>
      <c r="G1192" s="230">
        <v>709.25</v>
      </c>
      <c r="H1192" s="131">
        <f t="shared" si="96"/>
        <v>0</v>
      </c>
      <c r="I1192" s="132"/>
      <c r="J1192" s="201" t="str">
        <f t="shared" si="95"/>
        <v>-</v>
      </c>
    </row>
    <row r="1193" spans="1:10" s="195" customFormat="1" ht="15.75" hidden="1" customHeight="1">
      <c r="A1193" s="193" t="str">
        <f>CONCATENATE($P$1183,SUM($J$1184:J1193))</f>
        <v>20.1.0</v>
      </c>
      <c r="B1193" s="222" t="s">
        <v>2458</v>
      </c>
      <c r="C1193" s="222"/>
      <c r="D1193" s="202" t="s">
        <v>771</v>
      </c>
      <c r="E1193" s="241" t="s">
        <v>3</v>
      </c>
      <c r="F1193" s="111"/>
      <c r="G1193" s="230">
        <v>72</v>
      </c>
      <c r="H1193" s="131">
        <f t="shared" si="96"/>
        <v>0</v>
      </c>
      <c r="I1193" s="132"/>
      <c r="J1193" s="201" t="str">
        <f t="shared" si="95"/>
        <v>-</v>
      </c>
    </row>
    <row r="1194" spans="1:10" s="195" customFormat="1" ht="15.75" hidden="1" customHeight="1">
      <c r="A1194" s="193" t="str">
        <f>CONCATENATE($P$1183,SUM($J$1184:J1194))</f>
        <v>20.1.0</v>
      </c>
      <c r="B1194" s="222" t="s">
        <v>2459</v>
      </c>
      <c r="C1194" s="222"/>
      <c r="D1194" s="202" t="s">
        <v>775</v>
      </c>
      <c r="E1194" s="241" t="s">
        <v>3</v>
      </c>
      <c r="F1194" s="111"/>
      <c r="G1194" s="230">
        <v>94.14</v>
      </c>
      <c r="H1194" s="131">
        <f t="shared" si="96"/>
        <v>0</v>
      </c>
      <c r="I1194" s="132"/>
      <c r="J1194" s="201" t="str">
        <f t="shared" si="95"/>
        <v>-</v>
      </c>
    </row>
    <row r="1195" spans="1:10" s="195" customFormat="1" ht="15.75" hidden="1" customHeight="1">
      <c r="A1195" s="296" t="str">
        <f>CONCATENATE($P$1183,SUM($J$1184:J1195))</f>
        <v>20.1.0</v>
      </c>
      <c r="B1195" s="317" t="s">
        <v>2460</v>
      </c>
      <c r="C1195" s="317"/>
      <c r="D1195" s="202" t="s">
        <v>772</v>
      </c>
      <c r="E1195" s="241" t="s">
        <v>3</v>
      </c>
      <c r="F1195" s="111"/>
      <c r="G1195" s="310">
        <v>75.569999999999993</v>
      </c>
      <c r="H1195" s="131">
        <f t="shared" si="96"/>
        <v>0</v>
      </c>
      <c r="I1195" s="132"/>
      <c r="J1195" s="201" t="str">
        <f t="shared" si="95"/>
        <v>-</v>
      </c>
    </row>
    <row r="1196" spans="1:10" s="195" customFormat="1" ht="15.75" hidden="1" customHeight="1">
      <c r="A1196" s="193" t="str">
        <f>CONCATENATE($P$1183,SUM($J$1184:J1196))</f>
        <v>20.1.0</v>
      </c>
      <c r="B1196" s="222" t="s">
        <v>2461</v>
      </c>
      <c r="C1196" s="222"/>
      <c r="D1196" s="202" t="s">
        <v>774</v>
      </c>
      <c r="E1196" s="241" t="s">
        <v>3</v>
      </c>
      <c r="F1196" s="111"/>
      <c r="G1196" s="230">
        <v>134.16</v>
      </c>
      <c r="H1196" s="131">
        <f t="shared" si="96"/>
        <v>0</v>
      </c>
      <c r="I1196" s="132"/>
      <c r="J1196" s="201" t="str">
        <f t="shared" si="95"/>
        <v>-</v>
      </c>
    </row>
    <row r="1197" spans="1:10" s="195" customFormat="1" ht="15.75" hidden="1" customHeight="1">
      <c r="A1197" s="193" t="str">
        <f>CONCATENATE($P$1183,SUM($J$1184:J1197))</f>
        <v>20.1.0</v>
      </c>
      <c r="B1197" s="222" t="s">
        <v>2462</v>
      </c>
      <c r="C1197" s="222"/>
      <c r="D1197" s="202" t="s">
        <v>773</v>
      </c>
      <c r="E1197" s="241" t="s">
        <v>3</v>
      </c>
      <c r="F1197" s="111"/>
      <c r="G1197" s="230">
        <v>139.38999999999999</v>
      </c>
      <c r="H1197" s="131">
        <f t="shared" si="96"/>
        <v>0</v>
      </c>
      <c r="I1197" s="132"/>
      <c r="J1197" s="201" t="str">
        <f t="shared" si="95"/>
        <v>-</v>
      </c>
    </row>
    <row r="1198" spans="1:10" s="195" customFormat="1" ht="15.75" hidden="1" customHeight="1">
      <c r="A1198" s="193" t="str">
        <f>CONCATENATE($P$1183,SUM($J$1184:J1198))</f>
        <v>20.1.0</v>
      </c>
      <c r="B1198" s="222" t="s">
        <v>2463</v>
      </c>
      <c r="C1198" s="222"/>
      <c r="D1198" s="202" t="s">
        <v>2464</v>
      </c>
      <c r="E1198" s="241" t="s">
        <v>3</v>
      </c>
      <c r="F1198" s="111"/>
      <c r="G1198" s="230">
        <v>183.88</v>
      </c>
      <c r="H1198" s="131">
        <f t="shared" si="96"/>
        <v>0</v>
      </c>
      <c r="I1198" s="132"/>
      <c r="J1198" s="201" t="str">
        <f t="shared" si="95"/>
        <v>-</v>
      </c>
    </row>
    <row r="1199" spans="1:10" s="195" customFormat="1" ht="15.75" hidden="1" customHeight="1">
      <c r="A1199" s="193" t="str">
        <f>CONCATENATE($P$1183,SUM($J$1184:J1199))</f>
        <v>20.1.0</v>
      </c>
      <c r="B1199" s="222" t="s">
        <v>2465</v>
      </c>
      <c r="C1199" s="222"/>
      <c r="D1199" s="202" t="s">
        <v>769</v>
      </c>
      <c r="E1199" s="241" t="s">
        <v>3</v>
      </c>
      <c r="F1199" s="111"/>
      <c r="G1199" s="230">
        <v>58.28</v>
      </c>
      <c r="H1199" s="131">
        <f t="shared" si="96"/>
        <v>0</v>
      </c>
      <c r="I1199" s="132"/>
      <c r="J1199" s="201" t="str">
        <f t="shared" si="95"/>
        <v>-</v>
      </c>
    </row>
    <row r="1200" spans="1:10" s="195" customFormat="1" ht="15.75" hidden="1" customHeight="1">
      <c r="A1200" s="193" t="str">
        <f>CONCATENATE($P$1183,SUM($J$1184:J1200))</f>
        <v>20.1.0</v>
      </c>
      <c r="B1200" s="222" t="s">
        <v>2466</v>
      </c>
      <c r="C1200" s="222"/>
      <c r="D1200" s="202" t="s">
        <v>767</v>
      </c>
      <c r="E1200" s="241" t="s">
        <v>3</v>
      </c>
      <c r="F1200" s="111"/>
      <c r="G1200" s="230">
        <v>62.39</v>
      </c>
      <c r="H1200" s="131">
        <f t="shared" si="96"/>
        <v>0</v>
      </c>
      <c r="I1200" s="132"/>
      <c r="J1200" s="201" t="str">
        <f t="shared" si="95"/>
        <v>-</v>
      </c>
    </row>
    <row r="1201" spans="1:10" s="195" customFormat="1" ht="15.75" hidden="1" customHeight="1">
      <c r="A1201" s="193" t="str">
        <f>CONCATENATE($P$1183,SUM($J$1184:J1201))</f>
        <v>20.1.0</v>
      </c>
      <c r="B1201" s="222" t="s">
        <v>2467</v>
      </c>
      <c r="C1201" s="222"/>
      <c r="D1201" s="202" t="s">
        <v>768</v>
      </c>
      <c r="E1201" s="241" t="s">
        <v>3</v>
      </c>
      <c r="F1201" s="111"/>
      <c r="G1201" s="230">
        <v>49.99</v>
      </c>
      <c r="H1201" s="131">
        <f t="shared" si="96"/>
        <v>0</v>
      </c>
      <c r="I1201" s="132"/>
      <c r="J1201" s="201" t="str">
        <f t="shared" si="95"/>
        <v>-</v>
      </c>
    </row>
    <row r="1202" spans="1:10" s="195" customFormat="1" ht="15.75" hidden="1" customHeight="1">
      <c r="A1202" s="193" t="str">
        <f>CONCATENATE($P$1183,SUM($J$1184:J1202))</f>
        <v>20.1.0</v>
      </c>
      <c r="B1202" s="222" t="s">
        <v>2468</v>
      </c>
      <c r="C1202" s="222"/>
      <c r="D1202" s="202" t="s">
        <v>770</v>
      </c>
      <c r="E1202" s="241" t="s">
        <v>3</v>
      </c>
      <c r="F1202" s="111"/>
      <c r="G1202" s="230">
        <v>114.46</v>
      </c>
      <c r="H1202" s="131">
        <f t="shared" si="96"/>
        <v>0</v>
      </c>
      <c r="I1202" s="132"/>
      <c r="J1202" s="201" t="str">
        <f t="shared" si="95"/>
        <v>-</v>
      </c>
    </row>
    <row r="1203" spans="1:10" s="195" customFormat="1" ht="15.75" hidden="1" customHeight="1">
      <c r="A1203" s="193" t="str">
        <f>CONCATENATE($P$1183,SUM($J$1184:J1203))</f>
        <v>20.1.0</v>
      </c>
      <c r="B1203" s="222" t="s">
        <v>2469</v>
      </c>
      <c r="C1203" s="222"/>
      <c r="D1203" s="202" t="s">
        <v>782</v>
      </c>
      <c r="E1203" s="241" t="s">
        <v>3</v>
      </c>
      <c r="F1203" s="111"/>
      <c r="G1203" s="230">
        <v>72.23</v>
      </c>
      <c r="H1203" s="131">
        <f t="shared" si="96"/>
        <v>0</v>
      </c>
      <c r="I1203" s="132"/>
      <c r="J1203" s="201" t="str">
        <f t="shared" si="95"/>
        <v>-</v>
      </c>
    </row>
    <row r="1204" spans="1:10" s="195" customFormat="1" ht="15.75" hidden="1" customHeight="1">
      <c r="A1204" s="193" t="str">
        <f>CONCATENATE($P$1183,SUM($J$1184:J1204))</f>
        <v>20.1.0</v>
      </c>
      <c r="B1204" s="222" t="s">
        <v>2470</v>
      </c>
      <c r="C1204" s="222"/>
      <c r="D1204" s="202" t="s">
        <v>783</v>
      </c>
      <c r="E1204" s="241" t="s">
        <v>3</v>
      </c>
      <c r="F1204" s="111"/>
      <c r="G1204" s="230">
        <v>73.8</v>
      </c>
      <c r="H1204" s="131">
        <f t="shared" si="96"/>
        <v>0</v>
      </c>
      <c r="I1204" s="132"/>
      <c r="J1204" s="201" t="str">
        <f t="shared" si="95"/>
        <v>-</v>
      </c>
    </row>
    <row r="1205" spans="1:10" s="195" customFormat="1" ht="15.75" hidden="1" customHeight="1">
      <c r="A1205" s="193" t="str">
        <f>CONCATENATE($P$1183,SUM($J$1184:J1205))</f>
        <v>20.1.0</v>
      </c>
      <c r="B1205" s="222" t="s">
        <v>2471</v>
      </c>
      <c r="C1205" s="222"/>
      <c r="D1205" s="202" t="s">
        <v>784</v>
      </c>
      <c r="E1205" s="241" t="s">
        <v>3</v>
      </c>
      <c r="F1205" s="111"/>
      <c r="G1205" s="230">
        <v>122.71</v>
      </c>
      <c r="H1205" s="131">
        <f t="shared" si="96"/>
        <v>0</v>
      </c>
      <c r="I1205" s="132"/>
      <c r="J1205" s="201" t="str">
        <f t="shared" si="95"/>
        <v>-</v>
      </c>
    </row>
    <row r="1206" spans="1:10" s="195" customFormat="1" ht="15.75" hidden="1" customHeight="1">
      <c r="A1206" s="193" t="str">
        <f>CONCATENATE($P$1183,SUM($J$1184:J1206))</f>
        <v>20.1.0</v>
      </c>
      <c r="B1206" s="222" t="s">
        <v>2472</v>
      </c>
      <c r="C1206" s="222"/>
      <c r="D1206" s="202" t="s">
        <v>785</v>
      </c>
      <c r="E1206" s="241" t="s">
        <v>3</v>
      </c>
      <c r="F1206" s="111"/>
      <c r="G1206" s="230">
        <v>35.11</v>
      </c>
      <c r="H1206" s="131">
        <f t="shared" si="96"/>
        <v>0</v>
      </c>
      <c r="I1206" s="132"/>
      <c r="J1206" s="201" t="str">
        <f t="shared" si="95"/>
        <v>-</v>
      </c>
    </row>
    <row r="1207" spans="1:10" s="195" customFormat="1" ht="15.75" hidden="1" customHeight="1">
      <c r="A1207" s="193" t="str">
        <f>CONCATENATE($P$1183,SUM($J$1184:J1207))</f>
        <v>20.1.0</v>
      </c>
      <c r="B1207" s="222" t="s">
        <v>2473</v>
      </c>
      <c r="C1207" s="222"/>
      <c r="D1207" s="202" t="s">
        <v>786</v>
      </c>
      <c r="E1207" s="241" t="s">
        <v>3</v>
      </c>
      <c r="F1207" s="111"/>
      <c r="G1207" s="230">
        <v>38.479999999999997</v>
      </c>
      <c r="H1207" s="131">
        <f t="shared" si="96"/>
        <v>0</v>
      </c>
      <c r="I1207" s="132"/>
      <c r="J1207" s="201" t="str">
        <f t="shared" si="95"/>
        <v>-</v>
      </c>
    </row>
    <row r="1208" spans="1:10" s="195" customFormat="1" ht="15.75" hidden="1" customHeight="1">
      <c r="A1208" s="193" t="str">
        <f>CONCATENATE($P$1183,SUM($J$1184:J1208))</f>
        <v>20.1.0</v>
      </c>
      <c r="B1208" s="222" t="s">
        <v>2474</v>
      </c>
      <c r="C1208" s="222"/>
      <c r="D1208" s="202" t="s">
        <v>789</v>
      </c>
      <c r="E1208" s="241" t="s">
        <v>3</v>
      </c>
      <c r="F1208" s="111"/>
      <c r="G1208" s="230">
        <v>28606.19</v>
      </c>
      <c r="H1208" s="131">
        <f t="shared" si="96"/>
        <v>0</v>
      </c>
      <c r="I1208" s="132"/>
      <c r="J1208" s="201" t="str">
        <f t="shared" si="95"/>
        <v>-</v>
      </c>
    </row>
    <row r="1209" spans="1:10" s="195" customFormat="1" ht="15.75" hidden="1" customHeight="1">
      <c r="A1209" s="193" t="str">
        <f>CONCATENATE($P$1183,SUM($J$1184:J1209))</f>
        <v>20.1.0</v>
      </c>
      <c r="B1209" s="222" t="s">
        <v>2475</v>
      </c>
      <c r="C1209" s="222"/>
      <c r="D1209" s="202" t="s">
        <v>790</v>
      </c>
      <c r="E1209" s="241" t="s">
        <v>3</v>
      </c>
      <c r="F1209" s="111"/>
      <c r="G1209" s="230">
        <v>7713.25</v>
      </c>
      <c r="H1209" s="131">
        <f t="shared" si="96"/>
        <v>0</v>
      </c>
      <c r="I1209" s="132"/>
      <c r="J1209" s="201" t="str">
        <f t="shared" si="95"/>
        <v>-</v>
      </c>
    </row>
    <row r="1210" spans="1:10" s="195" customFormat="1" ht="15.75" hidden="1" customHeight="1">
      <c r="A1210" s="193" t="str">
        <f>CONCATENATE($P$1183,SUM($J$1184:J1210))</f>
        <v>20.1.0</v>
      </c>
      <c r="B1210" s="222" t="s">
        <v>2476</v>
      </c>
      <c r="C1210" s="222"/>
      <c r="D1210" s="202" t="s">
        <v>791</v>
      </c>
      <c r="E1210" s="241" t="s">
        <v>3</v>
      </c>
      <c r="F1210" s="111"/>
      <c r="G1210" s="230">
        <v>13069.38</v>
      </c>
      <c r="H1210" s="131">
        <f t="shared" si="96"/>
        <v>0</v>
      </c>
      <c r="I1210" s="132"/>
      <c r="J1210" s="201" t="str">
        <f t="shared" si="95"/>
        <v>-</v>
      </c>
    </row>
    <row r="1211" spans="1:10" s="195" customFormat="1" ht="15.75" hidden="1" customHeight="1">
      <c r="A1211" s="193" t="str">
        <f>CONCATENATE($P$1183,SUM($J$1184:J1211))</f>
        <v>20.1.0</v>
      </c>
      <c r="B1211" s="222" t="s">
        <v>2477</v>
      </c>
      <c r="C1211" s="222"/>
      <c r="D1211" s="202" t="s">
        <v>792</v>
      </c>
      <c r="E1211" s="241" t="s">
        <v>3</v>
      </c>
      <c r="F1211" s="111"/>
      <c r="G1211" s="230">
        <v>14646.26</v>
      </c>
      <c r="H1211" s="131">
        <f t="shared" si="96"/>
        <v>0</v>
      </c>
      <c r="I1211" s="132"/>
      <c r="J1211" s="201" t="str">
        <f t="shared" si="95"/>
        <v>-</v>
      </c>
    </row>
    <row r="1212" spans="1:10" s="195" customFormat="1" ht="15.75" hidden="1" customHeight="1">
      <c r="A1212" s="193" t="str">
        <f>CONCATENATE($P$1183,SUM($J$1184:J1212))</f>
        <v>20.1.0</v>
      </c>
      <c r="B1212" s="222" t="s">
        <v>2478</v>
      </c>
      <c r="C1212" s="222"/>
      <c r="D1212" s="202" t="s">
        <v>2479</v>
      </c>
      <c r="E1212" s="241" t="s">
        <v>3</v>
      </c>
      <c r="F1212" s="111"/>
      <c r="G1212" s="230">
        <v>2284.42</v>
      </c>
      <c r="H1212" s="131">
        <f t="shared" si="96"/>
        <v>0</v>
      </c>
      <c r="I1212" s="132"/>
      <c r="J1212" s="201" t="str">
        <f t="shared" si="95"/>
        <v>-</v>
      </c>
    </row>
    <row r="1213" spans="1:10" s="195" customFormat="1" ht="15.75" hidden="1" customHeight="1">
      <c r="A1213" s="193" t="str">
        <f>CONCATENATE($P$1183,SUM($J$1184:J1213))</f>
        <v>20.1.0</v>
      </c>
      <c r="B1213" s="222" t="s">
        <v>2480</v>
      </c>
      <c r="C1213" s="222"/>
      <c r="D1213" s="202" t="s">
        <v>2481</v>
      </c>
      <c r="E1213" s="241" t="s">
        <v>3</v>
      </c>
      <c r="F1213" s="111"/>
      <c r="G1213" s="230">
        <v>2503.6799999999998</v>
      </c>
      <c r="H1213" s="131">
        <f t="shared" si="96"/>
        <v>0</v>
      </c>
      <c r="I1213" s="132"/>
      <c r="J1213" s="201" t="str">
        <f t="shared" si="95"/>
        <v>-</v>
      </c>
    </row>
    <row r="1214" spans="1:10" s="195" customFormat="1" ht="15.75" hidden="1" customHeight="1">
      <c r="A1214" s="193" t="str">
        <f>CONCATENATE($P$1183,SUM($J$1184:J1214))</f>
        <v>20.1.0</v>
      </c>
      <c r="B1214" s="222" t="s">
        <v>2482</v>
      </c>
      <c r="C1214" s="222"/>
      <c r="D1214" s="202" t="s">
        <v>2483</v>
      </c>
      <c r="E1214" s="241" t="s">
        <v>3</v>
      </c>
      <c r="F1214" s="111"/>
      <c r="G1214" s="230">
        <v>3749.55</v>
      </c>
      <c r="H1214" s="131">
        <f t="shared" si="96"/>
        <v>0</v>
      </c>
      <c r="I1214" s="132"/>
      <c r="J1214" s="201" t="str">
        <f t="shared" si="95"/>
        <v>-</v>
      </c>
    </row>
    <row r="1215" spans="1:10" s="195" customFormat="1" ht="15.75" hidden="1" customHeight="1">
      <c r="A1215" s="193" t="str">
        <f>CONCATENATE($P$1183,SUM($J$1184:J1215))</f>
        <v>20.1.0</v>
      </c>
      <c r="B1215" s="222" t="s">
        <v>2484</v>
      </c>
      <c r="C1215" s="222"/>
      <c r="D1215" s="202" t="s">
        <v>2485</v>
      </c>
      <c r="E1215" s="241" t="s">
        <v>3</v>
      </c>
      <c r="F1215" s="111"/>
      <c r="G1215" s="230">
        <v>4785.0200000000004</v>
      </c>
      <c r="H1215" s="131">
        <f t="shared" si="96"/>
        <v>0</v>
      </c>
      <c r="I1215" s="132"/>
      <c r="J1215" s="201" t="str">
        <f t="shared" si="95"/>
        <v>-</v>
      </c>
    </row>
    <row r="1216" spans="1:10" s="195" customFormat="1" ht="15.75" hidden="1" customHeight="1">
      <c r="A1216" s="193" t="str">
        <f>CONCATENATE($P$1183,SUM($J$1184:J1216))</f>
        <v>20.1.0</v>
      </c>
      <c r="B1216" s="222" t="s">
        <v>2486</v>
      </c>
      <c r="C1216" s="222"/>
      <c r="D1216" s="202" t="s">
        <v>2487</v>
      </c>
      <c r="E1216" s="241" t="s">
        <v>3</v>
      </c>
      <c r="F1216" s="111"/>
      <c r="G1216" s="230">
        <v>2134.42</v>
      </c>
      <c r="H1216" s="131">
        <f t="shared" si="96"/>
        <v>0</v>
      </c>
      <c r="I1216" s="132"/>
      <c r="J1216" s="201" t="str">
        <f t="shared" ref="J1216:J1244" si="97">IF(F1216&gt;0.01,1,"-")</f>
        <v>-</v>
      </c>
    </row>
    <row r="1217" spans="1:10" s="195" customFormat="1" ht="15.75" hidden="1" customHeight="1">
      <c r="A1217" s="193" t="str">
        <f>CONCATENATE($P$1183,SUM($J$1184:J1217))</f>
        <v>20.1.0</v>
      </c>
      <c r="B1217" s="222" t="s">
        <v>2488</v>
      </c>
      <c r="C1217" s="222"/>
      <c r="D1217" s="202" t="s">
        <v>793</v>
      </c>
      <c r="E1217" s="241" t="s">
        <v>1631</v>
      </c>
      <c r="F1217" s="111"/>
      <c r="G1217" s="230">
        <v>130.29</v>
      </c>
      <c r="H1217" s="131">
        <f t="shared" si="96"/>
        <v>0</v>
      </c>
      <c r="I1217" s="132"/>
      <c r="J1217" s="201" t="str">
        <f t="shared" si="97"/>
        <v>-</v>
      </c>
    </row>
    <row r="1218" spans="1:10" s="195" customFormat="1" ht="15.75" hidden="1" customHeight="1">
      <c r="A1218" s="193" t="str">
        <f>CONCATENATE($P$1183,SUM($J$1184:J1218))</f>
        <v>20.1.0</v>
      </c>
      <c r="B1218" s="222" t="s">
        <v>2489</v>
      </c>
      <c r="C1218" s="222"/>
      <c r="D1218" s="202" t="s">
        <v>741</v>
      </c>
      <c r="E1218" s="241" t="s">
        <v>1391</v>
      </c>
      <c r="F1218" s="111"/>
      <c r="G1218" s="230">
        <v>11.12</v>
      </c>
      <c r="H1218" s="131">
        <f t="shared" si="96"/>
        <v>0</v>
      </c>
      <c r="I1218" s="132"/>
      <c r="J1218" s="201" t="str">
        <f t="shared" si="97"/>
        <v>-</v>
      </c>
    </row>
    <row r="1219" spans="1:10" s="195" customFormat="1" ht="15.75" hidden="1" customHeight="1">
      <c r="A1219" s="193" t="str">
        <f>CONCATENATE($P$1183,SUM($J$1184:J1219))</f>
        <v>20.1.0</v>
      </c>
      <c r="B1219" s="222" t="s">
        <v>2490</v>
      </c>
      <c r="C1219" s="222"/>
      <c r="D1219" s="202" t="s">
        <v>742</v>
      </c>
      <c r="E1219" s="241" t="s">
        <v>1391</v>
      </c>
      <c r="F1219" s="111"/>
      <c r="G1219" s="230">
        <v>12.61</v>
      </c>
      <c r="H1219" s="131">
        <f t="shared" si="96"/>
        <v>0</v>
      </c>
      <c r="I1219" s="132"/>
      <c r="J1219" s="201" t="str">
        <f t="shared" si="97"/>
        <v>-</v>
      </c>
    </row>
    <row r="1220" spans="1:10" s="195" customFormat="1" ht="15.75" hidden="1" customHeight="1">
      <c r="A1220" s="193" t="str">
        <f>CONCATENATE($P$1183,SUM($J$1184:J1220))</f>
        <v>20.1.0</v>
      </c>
      <c r="B1220" s="222" t="s">
        <v>2491</v>
      </c>
      <c r="C1220" s="222"/>
      <c r="D1220" s="202" t="s">
        <v>743</v>
      </c>
      <c r="E1220" s="241" t="s">
        <v>1391</v>
      </c>
      <c r="F1220" s="111"/>
      <c r="G1220" s="230">
        <v>19.260000000000002</v>
      </c>
      <c r="H1220" s="131">
        <f t="shared" si="96"/>
        <v>0</v>
      </c>
      <c r="I1220" s="132"/>
      <c r="J1220" s="201" t="str">
        <f t="shared" si="97"/>
        <v>-</v>
      </c>
    </row>
    <row r="1221" spans="1:10" s="195" customFormat="1" ht="15.75" hidden="1" customHeight="1">
      <c r="A1221" s="193" t="str">
        <f>CONCATENATE($P$1183,SUM($J$1184:J1221))</f>
        <v>20.1.0</v>
      </c>
      <c r="B1221" s="222" t="s">
        <v>2492</v>
      </c>
      <c r="C1221" s="222"/>
      <c r="D1221" s="202" t="s">
        <v>744</v>
      </c>
      <c r="E1221" s="241" t="s">
        <v>1391</v>
      </c>
      <c r="F1221" s="111"/>
      <c r="G1221" s="230">
        <v>27.07</v>
      </c>
      <c r="H1221" s="131">
        <f t="shared" si="96"/>
        <v>0</v>
      </c>
      <c r="I1221" s="132"/>
      <c r="J1221" s="201" t="str">
        <f t="shared" si="97"/>
        <v>-</v>
      </c>
    </row>
    <row r="1222" spans="1:10" s="195" customFormat="1" ht="15.75" hidden="1" customHeight="1">
      <c r="A1222" s="193" t="str">
        <f>CONCATENATE($P$1183,SUM($J$1184:J1222))</f>
        <v>20.1.0</v>
      </c>
      <c r="B1222" s="222" t="s">
        <v>2493</v>
      </c>
      <c r="C1222" s="222"/>
      <c r="D1222" s="202" t="s">
        <v>745</v>
      </c>
      <c r="E1222" s="241" t="s">
        <v>1391</v>
      </c>
      <c r="F1222" s="111"/>
      <c r="G1222" s="230">
        <v>31.22</v>
      </c>
      <c r="H1222" s="131">
        <f t="shared" si="96"/>
        <v>0</v>
      </c>
      <c r="I1222" s="132"/>
      <c r="J1222" s="201" t="str">
        <f t="shared" si="97"/>
        <v>-</v>
      </c>
    </row>
    <row r="1223" spans="1:10" s="195" customFormat="1" ht="15.75" hidden="1" customHeight="1">
      <c r="A1223" s="193" t="str">
        <f>CONCATENATE($P$1183,SUM($J$1184:J1223))</f>
        <v>20.1.0</v>
      </c>
      <c r="B1223" s="222" t="s">
        <v>2494</v>
      </c>
      <c r="C1223" s="222"/>
      <c r="D1223" s="202" t="s">
        <v>746</v>
      </c>
      <c r="E1223" s="241" t="s">
        <v>1391</v>
      </c>
      <c r="F1223" s="111"/>
      <c r="G1223" s="230">
        <v>43.53</v>
      </c>
      <c r="H1223" s="131">
        <f t="shared" si="96"/>
        <v>0</v>
      </c>
      <c r="I1223" s="132"/>
      <c r="J1223" s="201" t="str">
        <f t="shared" si="97"/>
        <v>-</v>
      </c>
    </row>
    <row r="1224" spans="1:10" s="195" customFormat="1" ht="15.75" hidden="1" customHeight="1">
      <c r="A1224" s="193" t="str">
        <f>CONCATENATE($P$1183,SUM($J$1184:J1224))</f>
        <v>20.1.0</v>
      </c>
      <c r="B1224" s="222" t="s">
        <v>2495</v>
      </c>
      <c r="C1224" s="222"/>
      <c r="D1224" s="202" t="s">
        <v>747</v>
      </c>
      <c r="E1224" s="241" t="s">
        <v>1391</v>
      </c>
      <c r="F1224" s="111"/>
      <c r="G1224" s="230">
        <v>61.3</v>
      </c>
      <c r="H1224" s="131">
        <f t="shared" si="96"/>
        <v>0</v>
      </c>
      <c r="I1224" s="132"/>
      <c r="J1224" s="201" t="str">
        <f t="shared" si="97"/>
        <v>-</v>
      </c>
    </row>
    <row r="1225" spans="1:10" s="195" customFormat="1" ht="15.75" hidden="1" customHeight="1">
      <c r="A1225" s="193" t="str">
        <f>CONCATENATE($P$1183,SUM($J$1184:J1225))</f>
        <v>20.1.0</v>
      </c>
      <c r="B1225" s="222" t="s">
        <v>2496</v>
      </c>
      <c r="C1225" s="222"/>
      <c r="D1225" s="202" t="s">
        <v>748</v>
      </c>
      <c r="E1225" s="241" t="s">
        <v>1391</v>
      </c>
      <c r="F1225" s="111"/>
      <c r="G1225" s="230">
        <v>76.760000000000005</v>
      </c>
      <c r="H1225" s="131">
        <f t="shared" si="96"/>
        <v>0</v>
      </c>
      <c r="I1225" s="132"/>
      <c r="J1225" s="201" t="str">
        <f t="shared" si="97"/>
        <v>-</v>
      </c>
    </row>
    <row r="1226" spans="1:10" s="195" customFormat="1" ht="15.75" hidden="1" customHeight="1">
      <c r="A1226" s="193" t="str">
        <f>CONCATENATE($P$1183,SUM($J$1184:J1226))</f>
        <v>20.1.0</v>
      </c>
      <c r="B1226" s="222" t="s">
        <v>2497</v>
      </c>
      <c r="C1226" s="222"/>
      <c r="D1226" s="202" t="s">
        <v>749</v>
      </c>
      <c r="E1226" s="241" t="s">
        <v>1391</v>
      </c>
      <c r="F1226" s="111"/>
      <c r="G1226" s="230">
        <v>115.96</v>
      </c>
      <c r="H1226" s="131">
        <f t="shared" si="96"/>
        <v>0</v>
      </c>
      <c r="I1226" s="132"/>
      <c r="J1226" s="201" t="str">
        <f t="shared" si="97"/>
        <v>-</v>
      </c>
    </row>
    <row r="1227" spans="1:10" s="195" customFormat="1" ht="15.75" hidden="1" customHeight="1">
      <c r="A1227" s="193" t="str">
        <f>CONCATENATE($P$1183,SUM($J$1184:J1227))</f>
        <v>20.1.0</v>
      </c>
      <c r="B1227" s="222" t="s">
        <v>2498</v>
      </c>
      <c r="C1227" s="222"/>
      <c r="D1227" s="202" t="s">
        <v>750</v>
      </c>
      <c r="E1227" s="241" t="s">
        <v>3</v>
      </c>
      <c r="F1227" s="111"/>
      <c r="G1227" s="230">
        <v>73.599999999999994</v>
      </c>
      <c r="H1227" s="131">
        <f t="shared" si="96"/>
        <v>0</v>
      </c>
      <c r="I1227" s="132"/>
      <c r="J1227" s="201" t="str">
        <f t="shared" si="97"/>
        <v>-</v>
      </c>
    </row>
    <row r="1228" spans="1:10" s="195" customFormat="1" ht="15.75" hidden="1" customHeight="1">
      <c r="A1228" s="193" t="str">
        <f>CONCATENATE($P$1183,SUM($J$1184:J1228))</f>
        <v>20.1.0</v>
      </c>
      <c r="B1228" s="222" t="s">
        <v>2499</v>
      </c>
      <c r="C1228" s="222"/>
      <c r="D1228" s="202" t="s">
        <v>751</v>
      </c>
      <c r="E1228" s="241" t="s">
        <v>3</v>
      </c>
      <c r="F1228" s="111"/>
      <c r="G1228" s="230">
        <v>80.739999999999995</v>
      </c>
      <c r="H1228" s="131">
        <f t="shared" si="96"/>
        <v>0</v>
      </c>
      <c r="I1228" s="132"/>
      <c r="J1228" s="201" t="str">
        <f t="shared" si="97"/>
        <v>-</v>
      </c>
    </row>
    <row r="1229" spans="1:10" s="195" customFormat="1" ht="15.75" hidden="1" customHeight="1">
      <c r="A1229" s="193" t="str">
        <f>CONCATENATE($P$1183,SUM($J$1184:J1229))</f>
        <v>20.1.0</v>
      </c>
      <c r="B1229" s="222" t="s">
        <v>2500</v>
      </c>
      <c r="C1229" s="222"/>
      <c r="D1229" s="202" t="s">
        <v>752</v>
      </c>
      <c r="E1229" s="241" t="s">
        <v>3</v>
      </c>
      <c r="F1229" s="111"/>
      <c r="G1229" s="230">
        <v>105.56</v>
      </c>
      <c r="H1229" s="131">
        <f t="shared" si="96"/>
        <v>0</v>
      </c>
      <c r="I1229" s="132"/>
      <c r="J1229" s="201" t="str">
        <f t="shared" si="97"/>
        <v>-</v>
      </c>
    </row>
    <row r="1230" spans="1:10" s="195" customFormat="1" ht="15.75" hidden="1" customHeight="1">
      <c r="A1230" s="193" t="str">
        <f>CONCATENATE($P$1183,SUM($J$1184:J1230))</f>
        <v>20.1.0</v>
      </c>
      <c r="B1230" s="222" t="s">
        <v>2501</v>
      </c>
      <c r="C1230" s="222"/>
      <c r="D1230" s="202" t="s">
        <v>753</v>
      </c>
      <c r="E1230" s="241" t="s">
        <v>3</v>
      </c>
      <c r="F1230" s="111"/>
      <c r="G1230" s="230">
        <v>151.16</v>
      </c>
      <c r="H1230" s="131">
        <f t="shared" si="96"/>
        <v>0</v>
      </c>
      <c r="I1230" s="132"/>
      <c r="J1230" s="201" t="str">
        <f t="shared" si="97"/>
        <v>-</v>
      </c>
    </row>
    <row r="1231" spans="1:10" s="195" customFormat="1" ht="15.75" hidden="1" customHeight="1">
      <c r="A1231" s="193" t="str">
        <f>CONCATENATE($P$1183,SUM($J$1184:J1231))</f>
        <v>20.1.0</v>
      </c>
      <c r="B1231" s="222" t="s">
        <v>2502</v>
      </c>
      <c r="C1231" s="222"/>
      <c r="D1231" s="202" t="s">
        <v>754</v>
      </c>
      <c r="E1231" s="241" t="s">
        <v>3</v>
      </c>
      <c r="F1231" s="111"/>
      <c r="G1231" s="230">
        <v>165.61</v>
      </c>
      <c r="H1231" s="131">
        <f t="shared" si="96"/>
        <v>0</v>
      </c>
      <c r="I1231" s="132"/>
      <c r="J1231" s="201" t="str">
        <f t="shared" si="97"/>
        <v>-</v>
      </c>
    </row>
    <row r="1232" spans="1:10" s="195" customFormat="1" ht="15.75" hidden="1" customHeight="1">
      <c r="A1232" s="193" t="str">
        <f>CONCATENATE($P$1183,SUM($J$1184:J1232))</f>
        <v>20.1.0</v>
      </c>
      <c r="B1232" s="222" t="s">
        <v>2503</v>
      </c>
      <c r="C1232" s="222"/>
      <c r="D1232" s="202" t="s">
        <v>755</v>
      </c>
      <c r="E1232" s="241" t="s">
        <v>3</v>
      </c>
      <c r="F1232" s="111"/>
      <c r="G1232" s="230">
        <v>224.77</v>
      </c>
      <c r="H1232" s="131">
        <f t="shared" si="96"/>
        <v>0</v>
      </c>
      <c r="I1232" s="132"/>
      <c r="J1232" s="201" t="str">
        <f t="shared" si="97"/>
        <v>-</v>
      </c>
    </row>
    <row r="1233" spans="1:16" s="195" customFormat="1" ht="15.75" hidden="1" customHeight="1">
      <c r="A1233" s="193" t="str">
        <f>CONCATENATE($P$1183,SUM($J$1184:J1233))</f>
        <v>20.1.0</v>
      </c>
      <c r="B1233" s="222" t="s">
        <v>2504</v>
      </c>
      <c r="C1233" s="222"/>
      <c r="D1233" s="202" t="s">
        <v>756</v>
      </c>
      <c r="E1233" s="241" t="s">
        <v>3</v>
      </c>
      <c r="F1233" s="111"/>
      <c r="G1233" s="230">
        <v>56.72</v>
      </c>
      <c r="H1233" s="131">
        <f t="shared" si="96"/>
        <v>0</v>
      </c>
      <c r="I1233" s="132"/>
      <c r="J1233" s="201" t="str">
        <f t="shared" si="97"/>
        <v>-</v>
      </c>
    </row>
    <row r="1234" spans="1:16" s="195" customFormat="1" ht="15.75" hidden="1" customHeight="1">
      <c r="A1234" s="193" t="str">
        <f>CONCATENATE($P$1183,SUM($J$1184:J1234))</f>
        <v>20.1.0</v>
      </c>
      <c r="B1234" s="222" t="s">
        <v>2505</v>
      </c>
      <c r="C1234" s="222"/>
      <c r="D1234" s="202" t="s">
        <v>757</v>
      </c>
      <c r="E1234" s="241" t="s">
        <v>3</v>
      </c>
      <c r="F1234" s="111"/>
      <c r="G1234" s="230">
        <v>63.66</v>
      </c>
      <c r="H1234" s="131">
        <f t="shared" si="96"/>
        <v>0</v>
      </c>
      <c r="I1234" s="132"/>
      <c r="J1234" s="201" t="str">
        <f t="shared" si="97"/>
        <v>-</v>
      </c>
    </row>
    <row r="1235" spans="1:16" s="195" customFormat="1" ht="15.75" hidden="1" customHeight="1">
      <c r="A1235" s="193" t="str">
        <f>CONCATENATE($P$1183,SUM($J$1184:J1235))</f>
        <v>20.1.0</v>
      </c>
      <c r="B1235" s="222" t="s">
        <v>2506</v>
      </c>
      <c r="C1235" s="222"/>
      <c r="D1235" s="202" t="s">
        <v>758</v>
      </c>
      <c r="E1235" s="241" t="s">
        <v>3</v>
      </c>
      <c r="F1235" s="111"/>
      <c r="G1235" s="230">
        <v>91.78</v>
      </c>
      <c r="H1235" s="131">
        <f t="shared" si="96"/>
        <v>0</v>
      </c>
      <c r="I1235" s="132"/>
      <c r="J1235" s="201" t="str">
        <f t="shared" si="97"/>
        <v>-</v>
      </c>
    </row>
    <row r="1236" spans="1:16" s="195" customFormat="1" ht="15.75" hidden="1" customHeight="1">
      <c r="A1236" s="193" t="str">
        <f>CONCATENATE($P$1183,SUM($J$1184:J1236))</f>
        <v>20.1.0</v>
      </c>
      <c r="B1236" s="222" t="s">
        <v>2507</v>
      </c>
      <c r="C1236" s="222"/>
      <c r="D1236" s="202" t="s">
        <v>759</v>
      </c>
      <c r="E1236" s="241" t="s">
        <v>3</v>
      </c>
      <c r="F1236" s="111"/>
      <c r="G1236" s="230">
        <v>108.19</v>
      </c>
      <c r="H1236" s="131">
        <f t="shared" si="96"/>
        <v>0</v>
      </c>
      <c r="I1236" s="132"/>
      <c r="J1236" s="201" t="str">
        <f t="shared" si="97"/>
        <v>-</v>
      </c>
    </row>
    <row r="1237" spans="1:16" s="195" customFormat="1" ht="15.75" hidden="1" customHeight="1">
      <c r="A1237" s="193" t="str">
        <f>CONCATENATE($P$1183,SUM($J$1184:J1237))</f>
        <v>20.1.0</v>
      </c>
      <c r="B1237" s="222" t="s">
        <v>2508</v>
      </c>
      <c r="C1237" s="222"/>
      <c r="D1237" s="202" t="s">
        <v>760</v>
      </c>
      <c r="E1237" s="241" t="s">
        <v>3</v>
      </c>
      <c r="F1237" s="111"/>
      <c r="G1237" s="230">
        <v>142.43</v>
      </c>
      <c r="H1237" s="131">
        <f t="shared" si="96"/>
        <v>0</v>
      </c>
      <c r="I1237" s="132"/>
      <c r="J1237" s="201" t="str">
        <f t="shared" si="97"/>
        <v>-</v>
      </c>
    </row>
    <row r="1238" spans="1:16" s="195" customFormat="1" ht="15.75" hidden="1" customHeight="1">
      <c r="A1238" s="193" t="str">
        <f>CONCATENATE($P$1183,SUM($J$1184:J1238))</f>
        <v>20.1.0</v>
      </c>
      <c r="B1238" s="222" t="s">
        <v>2509</v>
      </c>
      <c r="C1238" s="222"/>
      <c r="D1238" s="202" t="s">
        <v>761</v>
      </c>
      <c r="E1238" s="241" t="s">
        <v>3</v>
      </c>
      <c r="F1238" s="111"/>
      <c r="G1238" s="230">
        <v>46.5</v>
      </c>
      <c r="H1238" s="131">
        <f t="shared" si="96"/>
        <v>0</v>
      </c>
      <c r="I1238" s="132"/>
      <c r="J1238" s="201" t="str">
        <f t="shared" si="97"/>
        <v>-</v>
      </c>
    </row>
    <row r="1239" spans="1:16" s="195" customFormat="1" ht="15.75" hidden="1" customHeight="1">
      <c r="A1239" s="193" t="str">
        <f>CONCATENATE($P$1183,SUM($J$1184:J1239))</f>
        <v>20.1.0</v>
      </c>
      <c r="B1239" s="222" t="s">
        <v>2510</v>
      </c>
      <c r="C1239" s="222"/>
      <c r="D1239" s="202" t="s">
        <v>762</v>
      </c>
      <c r="E1239" s="241" t="s">
        <v>3</v>
      </c>
      <c r="F1239" s="111"/>
      <c r="G1239" s="230">
        <v>54.02</v>
      </c>
      <c r="H1239" s="131">
        <f t="shared" si="96"/>
        <v>0</v>
      </c>
      <c r="I1239" s="132"/>
      <c r="J1239" s="201" t="str">
        <f t="shared" si="97"/>
        <v>-</v>
      </c>
    </row>
    <row r="1240" spans="1:16" s="195" customFormat="1" ht="15.75" hidden="1" customHeight="1">
      <c r="A1240" s="193" t="str">
        <f>CONCATENATE($P$1183,SUM($J$1184:J1240))</f>
        <v>20.1.0</v>
      </c>
      <c r="B1240" s="222" t="s">
        <v>2511</v>
      </c>
      <c r="C1240" s="222"/>
      <c r="D1240" s="202" t="s">
        <v>763</v>
      </c>
      <c r="E1240" s="241" t="s">
        <v>3</v>
      </c>
      <c r="F1240" s="111"/>
      <c r="G1240" s="230">
        <v>55.46</v>
      </c>
      <c r="H1240" s="131">
        <f t="shared" si="96"/>
        <v>0</v>
      </c>
      <c r="I1240" s="132"/>
      <c r="J1240" s="201" t="str">
        <f t="shared" si="97"/>
        <v>-</v>
      </c>
    </row>
    <row r="1241" spans="1:16" s="195" customFormat="1" ht="15.75" hidden="1" customHeight="1">
      <c r="A1241" s="193" t="str">
        <f>CONCATENATE($P$1183,SUM($J$1184:J1241))</f>
        <v>20.1.0</v>
      </c>
      <c r="B1241" s="222" t="s">
        <v>2512</v>
      </c>
      <c r="C1241" s="222"/>
      <c r="D1241" s="202" t="s">
        <v>764</v>
      </c>
      <c r="E1241" s="241" t="s">
        <v>3</v>
      </c>
      <c r="F1241" s="111"/>
      <c r="G1241" s="230">
        <v>83.04</v>
      </c>
      <c r="H1241" s="131">
        <f t="shared" si="96"/>
        <v>0</v>
      </c>
      <c r="I1241" s="132"/>
      <c r="J1241" s="201" t="str">
        <f t="shared" si="97"/>
        <v>-</v>
      </c>
    </row>
    <row r="1242" spans="1:16" s="195" customFormat="1" ht="15.75" hidden="1" customHeight="1">
      <c r="A1242" s="193" t="str">
        <f>CONCATENATE($P$1183,SUM($J$1184:J1242))</f>
        <v>20.1.0</v>
      </c>
      <c r="B1242" s="222" t="s">
        <v>2513</v>
      </c>
      <c r="C1242" s="222"/>
      <c r="D1242" s="202" t="s">
        <v>765</v>
      </c>
      <c r="E1242" s="241" t="s">
        <v>3</v>
      </c>
      <c r="F1242" s="111"/>
      <c r="G1242" s="230">
        <v>102.49</v>
      </c>
      <c r="H1242" s="131">
        <f t="shared" si="96"/>
        <v>0</v>
      </c>
      <c r="I1242" s="132"/>
      <c r="J1242" s="201" t="str">
        <f t="shared" si="97"/>
        <v>-</v>
      </c>
    </row>
    <row r="1243" spans="1:16" s="195" customFormat="1" ht="15.75" hidden="1" customHeight="1">
      <c r="A1243" s="193" t="str">
        <f>CONCATENATE($P$1183,SUM($J$1184:J1243))</f>
        <v>20.1.0</v>
      </c>
      <c r="B1243" s="222" t="s">
        <v>2514</v>
      </c>
      <c r="C1243" s="222"/>
      <c r="D1243" s="202" t="s">
        <v>766</v>
      </c>
      <c r="E1243" s="241" t="s">
        <v>3</v>
      </c>
      <c r="F1243" s="111"/>
      <c r="G1243" s="230">
        <v>135.56</v>
      </c>
      <c r="H1243" s="131">
        <f t="shared" si="96"/>
        <v>0</v>
      </c>
      <c r="I1243" s="132"/>
      <c r="J1243" s="201" t="str">
        <f t="shared" si="97"/>
        <v>-</v>
      </c>
    </row>
    <row r="1244" spans="1:16" s="195" customFormat="1" ht="15.75" hidden="1" customHeight="1">
      <c r="A1244" s="193" t="str">
        <f>CONCATENATE($P$1183,SUM($J$1184:J1244))</f>
        <v>20.1.0</v>
      </c>
      <c r="B1244" s="222">
        <v>180459</v>
      </c>
      <c r="C1244" s="222"/>
      <c r="D1244" s="202" t="s">
        <v>766</v>
      </c>
      <c r="E1244" s="241" t="s">
        <v>3</v>
      </c>
      <c r="F1244" s="111"/>
      <c r="G1244" s="230">
        <v>114.54</v>
      </c>
      <c r="H1244" s="131">
        <f t="shared" si="96"/>
        <v>0</v>
      </c>
      <c r="I1244" s="132"/>
      <c r="J1244" s="201" t="str">
        <f t="shared" si="97"/>
        <v>-</v>
      </c>
    </row>
    <row r="1245" spans="1:16" s="195" customFormat="1" ht="15.75" hidden="1" customHeight="1">
      <c r="A1245" s="311"/>
      <c r="B1245" s="212"/>
      <c r="C1245" s="453"/>
      <c r="D1245" s="304"/>
      <c r="E1245" s="305" t="s">
        <v>1263</v>
      </c>
      <c r="F1245" s="306"/>
      <c r="G1245" s="312"/>
      <c r="H1245" s="308" t="str">
        <f>A1183</f>
        <v>20.1</v>
      </c>
      <c r="I1245" s="337">
        <f>SUM(H1184:H1244)</f>
        <v>0</v>
      </c>
      <c r="J1245" s="201" t="str">
        <f>IF(I1245&gt;0.01,1,"")</f>
        <v/>
      </c>
    </row>
    <row r="1246" spans="1:16" s="172" customFormat="1" ht="15.75" hidden="1" customHeight="1">
      <c r="A1246" s="189" t="s">
        <v>1261</v>
      </c>
      <c r="B1246" s="168"/>
      <c r="C1246" s="469"/>
      <c r="D1246" s="169" t="s">
        <v>1313</v>
      </c>
      <c r="E1246" s="243"/>
      <c r="F1246" s="164"/>
      <c r="G1246" s="234"/>
      <c r="H1246" s="170"/>
      <c r="I1246" s="171"/>
      <c r="J1246" s="211" t="str">
        <f>IF(SUM(F1247:F1299)&gt;0.001,1,"")</f>
        <v/>
      </c>
      <c r="M1246" s="172" t="str">
        <f>CONCATENATE(".",SUM(J1183,J1246))</f>
        <v>.0</v>
      </c>
      <c r="P1246" s="172" t="str">
        <f>CONCATENATE(A1246,".")</f>
        <v>20.2.</v>
      </c>
    </row>
    <row r="1247" spans="1:16" s="195" customFormat="1" ht="15.75" hidden="1" customHeight="1">
      <c r="A1247" s="193" t="str">
        <f>CONCATENATE($P$1246,SUM($J1247:J$1247))</f>
        <v>20.2.0</v>
      </c>
      <c r="B1247" s="222" t="s">
        <v>2515</v>
      </c>
      <c r="C1247" s="222"/>
      <c r="D1247" s="202" t="s">
        <v>813</v>
      </c>
      <c r="E1247" s="241" t="s">
        <v>3</v>
      </c>
      <c r="F1247" s="111"/>
      <c r="G1247" s="230">
        <v>4.21</v>
      </c>
      <c r="H1247" s="131">
        <f>F1247*G1247</f>
        <v>0</v>
      </c>
      <c r="I1247" s="132"/>
      <c r="J1247" s="201" t="str">
        <f t="shared" ref="J1247:J1278" si="98">IF(F1247&gt;0.01,1,"-")</f>
        <v>-</v>
      </c>
    </row>
    <row r="1248" spans="1:16" s="195" customFormat="1" ht="15.75" hidden="1" customHeight="1">
      <c r="A1248" s="193" t="str">
        <f>CONCATENATE($P$1246,SUM($J$1247:J1248))</f>
        <v>20.2.0</v>
      </c>
      <c r="B1248" s="222" t="s">
        <v>2516</v>
      </c>
      <c r="C1248" s="222"/>
      <c r="D1248" s="202" t="s">
        <v>812</v>
      </c>
      <c r="E1248" s="241" t="s">
        <v>3</v>
      </c>
      <c r="F1248" s="111"/>
      <c r="G1248" s="230">
        <v>4.5199999999999996</v>
      </c>
      <c r="H1248" s="131">
        <f t="shared" ref="H1248:H1299" si="99">F1248*G1248</f>
        <v>0</v>
      </c>
      <c r="I1248" s="132"/>
      <c r="J1248" s="201" t="str">
        <f t="shared" si="98"/>
        <v>-</v>
      </c>
    </row>
    <row r="1249" spans="1:10" s="195" customFormat="1" ht="15.75" hidden="1" customHeight="1">
      <c r="A1249" s="193" t="str">
        <f>CONCATENATE($P$1246,SUM($J$1247:J1249))</f>
        <v>20.2.0</v>
      </c>
      <c r="B1249" s="222" t="s">
        <v>2517</v>
      </c>
      <c r="C1249" s="222"/>
      <c r="D1249" s="202" t="s">
        <v>811</v>
      </c>
      <c r="E1249" s="241" t="s">
        <v>3</v>
      </c>
      <c r="F1249" s="111"/>
      <c r="G1249" s="230">
        <v>5.88</v>
      </c>
      <c r="H1249" s="131">
        <f t="shared" si="99"/>
        <v>0</v>
      </c>
      <c r="I1249" s="132"/>
      <c r="J1249" s="201" t="str">
        <f t="shared" si="98"/>
        <v>-</v>
      </c>
    </row>
    <row r="1250" spans="1:10" s="195" customFormat="1" ht="15.75" hidden="1" customHeight="1">
      <c r="A1250" s="193" t="str">
        <f>CONCATENATE($P$1246,SUM($J$1247:J1250))</f>
        <v>20.2.0</v>
      </c>
      <c r="B1250" s="222" t="s">
        <v>2518</v>
      </c>
      <c r="C1250" s="222"/>
      <c r="D1250" s="202" t="s">
        <v>820</v>
      </c>
      <c r="E1250" s="241" t="s">
        <v>3</v>
      </c>
      <c r="F1250" s="111"/>
      <c r="G1250" s="230">
        <v>7.63</v>
      </c>
      <c r="H1250" s="131">
        <f t="shared" si="99"/>
        <v>0</v>
      </c>
      <c r="I1250" s="132"/>
      <c r="J1250" s="201" t="str">
        <f t="shared" si="98"/>
        <v>-</v>
      </c>
    </row>
    <row r="1251" spans="1:10" s="195" customFormat="1" ht="15.75" hidden="1" customHeight="1">
      <c r="A1251" s="193" t="str">
        <f>CONCATENATE($P$1246,SUM($J$1247:J1251))</f>
        <v>20.2.0</v>
      </c>
      <c r="B1251" s="222" t="s">
        <v>2519</v>
      </c>
      <c r="C1251" s="222"/>
      <c r="D1251" s="202" t="s">
        <v>819</v>
      </c>
      <c r="E1251" s="241" t="s">
        <v>3</v>
      </c>
      <c r="F1251" s="111"/>
      <c r="G1251" s="230">
        <v>4.6399999999999997</v>
      </c>
      <c r="H1251" s="131">
        <f t="shared" si="99"/>
        <v>0</v>
      </c>
      <c r="I1251" s="132"/>
      <c r="J1251" s="201" t="str">
        <f t="shared" si="98"/>
        <v>-</v>
      </c>
    </row>
    <row r="1252" spans="1:10" s="195" customFormat="1" ht="15.75" hidden="1" customHeight="1">
      <c r="A1252" s="193" t="str">
        <f>CONCATENATE($P$1246,SUM($J$1247:J1252))</f>
        <v>20.2.0</v>
      </c>
      <c r="B1252" s="222" t="s">
        <v>2520</v>
      </c>
      <c r="C1252" s="222"/>
      <c r="D1252" s="202" t="s">
        <v>810</v>
      </c>
      <c r="E1252" s="241" t="s">
        <v>3</v>
      </c>
      <c r="F1252" s="111"/>
      <c r="G1252" s="230">
        <v>11.13</v>
      </c>
      <c r="H1252" s="131">
        <f t="shared" si="99"/>
        <v>0</v>
      </c>
      <c r="I1252" s="132"/>
      <c r="J1252" s="201" t="str">
        <f t="shared" si="98"/>
        <v>-</v>
      </c>
    </row>
    <row r="1253" spans="1:10" s="195" customFormat="1" ht="15.75" hidden="1" customHeight="1">
      <c r="A1253" s="193" t="str">
        <f>CONCATENATE($P$1246,SUM($J$1247:J1253))</f>
        <v>20.2.0</v>
      </c>
      <c r="B1253" s="222" t="s">
        <v>2521</v>
      </c>
      <c r="C1253" s="222"/>
      <c r="D1253" s="202" t="s">
        <v>809</v>
      </c>
      <c r="E1253" s="241" t="s">
        <v>3</v>
      </c>
      <c r="F1253" s="111"/>
      <c r="G1253" s="230">
        <v>55.6</v>
      </c>
      <c r="H1253" s="131">
        <f t="shared" si="99"/>
        <v>0</v>
      </c>
      <c r="I1253" s="132"/>
      <c r="J1253" s="201" t="str">
        <f t="shared" si="98"/>
        <v>-</v>
      </c>
    </row>
    <row r="1254" spans="1:10" s="195" customFormat="1" ht="15.75" hidden="1" customHeight="1">
      <c r="A1254" s="193" t="str">
        <f>CONCATENATE($P$1246,SUM($J$1247:J1254))</f>
        <v>20.2.0</v>
      </c>
      <c r="B1254" s="222" t="s">
        <v>2522</v>
      </c>
      <c r="C1254" s="222"/>
      <c r="D1254" s="202" t="s">
        <v>822</v>
      </c>
      <c r="E1254" s="241" t="s">
        <v>3</v>
      </c>
      <c r="F1254" s="111"/>
      <c r="G1254" s="230">
        <v>17.61</v>
      </c>
      <c r="H1254" s="131">
        <f t="shared" si="99"/>
        <v>0</v>
      </c>
      <c r="I1254" s="132"/>
      <c r="J1254" s="201" t="str">
        <f t="shared" si="98"/>
        <v>-</v>
      </c>
    </row>
    <row r="1255" spans="1:10" s="195" customFormat="1" ht="15.75" hidden="1" customHeight="1">
      <c r="A1255" s="193" t="str">
        <f>CONCATENATE($P$1246,SUM($J$1247:J1255))</f>
        <v>20.2.0</v>
      </c>
      <c r="B1255" s="222" t="s">
        <v>2523</v>
      </c>
      <c r="C1255" s="222"/>
      <c r="D1255" s="202" t="s">
        <v>823</v>
      </c>
      <c r="E1255" s="241" t="s">
        <v>3</v>
      </c>
      <c r="F1255" s="111"/>
      <c r="G1255" s="230">
        <v>25.28</v>
      </c>
      <c r="H1255" s="131">
        <f t="shared" si="99"/>
        <v>0</v>
      </c>
      <c r="I1255" s="132"/>
      <c r="J1255" s="201" t="str">
        <f t="shared" si="98"/>
        <v>-</v>
      </c>
    </row>
    <row r="1256" spans="1:10" s="195" customFormat="1" ht="15.75" hidden="1" customHeight="1">
      <c r="A1256" s="193" t="str">
        <f>CONCATENATE($P$1246,SUM($J$1247:J1256))</f>
        <v>20.2.0</v>
      </c>
      <c r="B1256" s="222" t="s">
        <v>2524</v>
      </c>
      <c r="C1256" s="222"/>
      <c r="D1256" s="202" t="s">
        <v>824</v>
      </c>
      <c r="E1256" s="241" t="s">
        <v>3</v>
      </c>
      <c r="F1256" s="111"/>
      <c r="G1256" s="230">
        <v>32.97</v>
      </c>
      <c r="H1256" s="131">
        <f t="shared" si="99"/>
        <v>0</v>
      </c>
      <c r="I1256" s="132"/>
      <c r="J1256" s="201" t="str">
        <f t="shared" si="98"/>
        <v>-</v>
      </c>
    </row>
    <row r="1257" spans="1:10" s="195" customFormat="1" ht="15.75" hidden="1" customHeight="1">
      <c r="A1257" s="193" t="str">
        <f>CONCATENATE($P$1246,SUM($J$1247:J1257))</f>
        <v>20.2.0</v>
      </c>
      <c r="B1257" s="222" t="s">
        <v>2525</v>
      </c>
      <c r="C1257" s="222"/>
      <c r="D1257" s="202" t="s">
        <v>825</v>
      </c>
      <c r="E1257" s="241" t="s">
        <v>3</v>
      </c>
      <c r="F1257" s="111"/>
      <c r="G1257" s="230">
        <v>32.81</v>
      </c>
      <c r="H1257" s="131">
        <f t="shared" si="99"/>
        <v>0</v>
      </c>
      <c r="I1257" s="132"/>
      <c r="J1257" s="201" t="str">
        <f t="shared" si="98"/>
        <v>-</v>
      </c>
    </row>
    <row r="1258" spans="1:10" s="195" customFormat="1" ht="15.75" hidden="1" customHeight="1">
      <c r="A1258" s="193" t="str">
        <f>CONCATENATE($P$1246,SUM($J$1247:J1258))</f>
        <v>20.2.0</v>
      </c>
      <c r="B1258" s="222" t="s">
        <v>2526</v>
      </c>
      <c r="C1258" s="222"/>
      <c r="D1258" s="202" t="s">
        <v>826</v>
      </c>
      <c r="E1258" s="241" t="s">
        <v>3</v>
      </c>
      <c r="F1258" s="111"/>
      <c r="G1258" s="230">
        <v>30.02</v>
      </c>
      <c r="H1258" s="131">
        <f t="shared" si="99"/>
        <v>0</v>
      </c>
      <c r="I1258" s="132"/>
      <c r="J1258" s="201" t="str">
        <f t="shared" si="98"/>
        <v>-</v>
      </c>
    </row>
    <row r="1259" spans="1:10" s="195" customFormat="1" ht="15.75" hidden="1" customHeight="1">
      <c r="A1259" s="193" t="str">
        <f>CONCATENATE($P$1246,SUM($J$1247:J1259))</f>
        <v>20.2.0</v>
      </c>
      <c r="B1259" s="222" t="s">
        <v>2527</v>
      </c>
      <c r="C1259" s="222"/>
      <c r="D1259" s="202" t="s">
        <v>804</v>
      </c>
      <c r="E1259" s="241" t="s">
        <v>3</v>
      </c>
      <c r="F1259" s="111"/>
      <c r="G1259" s="230">
        <v>5.08</v>
      </c>
      <c r="H1259" s="131">
        <f t="shared" si="99"/>
        <v>0</v>
      </c>
      <c r="I1259" s="132"/>
      <c r="J1259" s="201" t="str">
        <f t="shared" si="98"/>
        <v>-</v>
      </c>
    </row>
    <row r="1260" spans="1:10" s="195" customFormat="1" ht="15.75" hidden="1" customHeight="1">
      <c r="A1260" s="193" t="str">
        <f>CONCATENATE($P$1246,SUM($J$1247:J1260))</f>
        <v>20.2.0</v>
      </c>
      <c r="B1260" s="222" t="s">
        <v>2528</v>
      </c>
      <c r="C1260" s="222"/>
      <c r="D1260" s="202" t="s">
        <v>805</v>
      </c>
      <c r="E1260" s="241" t="s">
        <v>3</v>
      </c>
      <c r="F1260" s="111"/>
      <c r="G1260" s="230">
        <v>8.68</v>
      </c>
      <c r="H1260" s="131">
        <f t="shared" si="99"/>
        <v>0</v>
      </c>
      <c r="I1260" s="132"/>
      <c r="J1260" s="201" t="str">
        <f t="shared" si="98"/>
        <v>-</v>
      </c>
    </row>
    <row r="1261" spans="1:10" s="195" customFormat="1" ht="15.75" hidden="1" customHeight="1">
      <c r="A1261" s="193" t="str">
        <f>CONCATENATE($P$1246,SUM($J$1247:J1261))</f>
        <v>20.2.0</v>
      </c>
      <c r="B1261" s="222" t="s">
        <v>2529</v>
      </c>
      <c r="C1261" s="222"/>
      <c r="D1261" s="202" t="s">
        <v>806</v>
      </c>
      <c r="E1261" s="241" t="s">
        <v>3</v>
      </c>
      <c r="F1261" s="111"/>
      <c r="G1261" s="230">
        <v>10.08</v>
      </c>
      <c r="H1261" s="131">
        <f t="shared" si="99"/>
        <v>0</v>
      </c>
      <c r="I1261" s="132"/>
      <c r="J1261" s="201" t="str">
        <f t="shared" si="98"/>
        <v>-</v>
      </c>
    </row>
    <row r="1262" spans="1:10" s="195" customFormat="1" ht="15.75" hidden="1" customHeight="1">
      <c r="A1262" s="193" t="str">
        <f>CONCATENATE($P$1246,SUM($J$1247:J1262))</f>
        <v>20.2.0</v>
      </c>
      <c r="B1262" s="222" t="s">
        <v>2530</v>
      </c>
      <c r="C1262" s="222"/>
      <c r="D1262" s="202" t="s">
        <v>807</v>
      </c>
      <c r="E1262" s="241" t="s">
        <v>3</v>
      </c>
      <c r="F1262" s="111"/>
      <c r="G1262" s="230">
        <v>12.41</v>
      </c>
      <c r="H1262" s="131">
        <f t="shared" si="99"/>
        <v>0</v>
      </c>
      <c r="I1262" s="132"/>
      <c r="J1262" s="201" t="str">
        <f t="shared" si="98"/>
        <v>-</v>
      </c>
    </row>
    <row r="1263" spans="1:10" s="195" customFormat="1" ht="15.75" hidden="1" customHeight="1">
      <c r="A1263" s="193" t="str">
        <f>CONCATENATE($P$1246,SUM($J$1247:J1263))</f>
        <v>20.2.0</v>
      </c>
      <c r="B1263" s="222" t="s">
        <v>2531</v>
      </c>
      <c r="C1263" s="222"/>
      <c r="D1263" s="202" t="s">
        <v>808</v>
      </c>
      <c r="E1263" s="241" t="s">
        <v>3</v>
      </c>
      <c r="F1263" s="111"/>
      <c r="G1263" s="230">
        <v>24.22</v>
      </c>
      <c r="H1263" s="131">
        <f t="shared" si="99"/>
        <v>0</v>
      </c>
      <c r="I1263" s="132"/>
      <c r="J1263" s="201" t="str">
        <f t="shared" si="98"/>
        <v>-</v>
      </c>
    </row>
    <row r="1264" spans="1:10" s="195" customFormat="1" ht="15.75" hidden="1" customHeight="1">
      <c r="A1264" s="193" t="str">
        <f>CONCATENATE($P$1246,SUM($J$1247:J1264))</f>
        <v>20.2.0</v>
      </c>
      <c r="B1264" s="222" t="s">
        <v>2532</v>
      </c>
      <c r="C1264" s="222"/>
      <c r="D1264" s="202" t="s">
        <v>821</v>
      </c>
      <c r="E1264" s="241" t="s">
        <v>3</v>
      </c>
      <c r="F1264" s="111"/>
      <c r="G1264" s="230">
        <v>4.3899999999999997</v>
      </c>
      <c r="H1264" s="131">
        <f t="shared" si="99"/>
        <v>0</v>
      </c>
      <c r="I1264" s="132"/>
      <c r="J1264" s="201" t="str">
        <f t="shared" si="98"/>
        <v>-</v>
      </c>
    </row>
    <row r="1265" spans="1:10" s="195" customFormat="1" ht="15.75" hidden="1" customHeight="1">
      <c r="A1265" s="193" t="str">
        <f>CONCATENATE($P$1246,SUM($J$1247:J1265))</f>
        <v>20.2.0</v>
      </c>
      <c r="B1265" s="222" t="s">
        <v>2533</v>
      </c>
      <c r="C1265" s="222"/>
      <c r="D1265" s="202" t="s">
        <v>2534</v>
      </c>
      <c r="E1265" s="241" t="s">
        <v>3</v>
      </c>
      <c r="F1265" s="111"/>
      <c r="G1265" s="230">
        <v>7.82</v>
      </c>
      <c r="H1265" s="131">
        <f t="shared" si="99"/>
        <v>0</v>
      </c>
      <c r="I1265" s="132"/>
      <c r="J1265" s="201" t="str">
        <f t="shared" si="98"/>
        <v>-</v>
      </c>
    </row>
    <row r="1266" spans="1:10" s="195" customFormat="1" ht="15.75" hidden="1" customHeight="1">
      <c r="A1266" s="193" t="str">
        <f>CONCATENATE($P$1246,SUM($J$1247:J1266))</f>
        <v>20.2.0</v>
      </c>
      <c r="B1266" s="222" t="s">
        <v>2535</v>
      </c>
      <c r="C1266" s="222"/>
      <c r="D1266" s="202" t="s">
        <v>2536</v>
      </c>
      <c r="E1266" s="241" t="s">
        <v>3</v>
      </c>
      <c r="F1266" s="111"/>
      <c r="G1266" s="230">
        <v>12.02</v>
      </c>
      <c r="H1266" s="131">
        <f t="shared" si="99"/>
        <v>0</v>
      </c>
      <c r="I1266" s="132"/>
      <c r="J1266" s="201" t="str">
        <f t="shared" si="98"/>
        <v>-</v>
      </c>
    </row>
    <row r="1267" spans="1:10" s="195" customFormat="1" ht="15.75" hidden="1" customHeight="1">
      <c r="A1267" s="193" t="str">
        <f>CONCATENATE($P$1246,SUM($J$1247:J1267))</f>
        <v>20.2.0</v>
      </c>
      <c r="B1267" s="222" t="s">
        <v>2537</v>
      </c>
      <c r="C1267" s="222"/>
      <c r="D1267" s="202" t="s">
        <v>2538</v>
      </c>
      <c r="E1267" s="241" t="s">
        <v>3</v>
      </c>
      <c r="F1267" s="111"/>
      <c r="G1267" s="230">
        <v>26.11</v>
      </c>
      <c r="H1267" s="131">
        <f t="shared" si="99"/>
        <v>0</v>
      </c>
      <c r="I1267" s="132"/>
      <c r="J1267" s="201" t="str">
        <f t="shared" si="98"/>
        <v>-</v>
      </c>
    </row>
    <row r="1268" spans="1:10" s="195" customFormat="1" ht="15.75" hidden="1" customHeight="1">
      <c r="A1268" s="193" t="str">
        <f>CONCATENATE($P$1246,SUM($J$1247:J1268))</f>
        <v>20.2.0</v>
      </c>
      <c r="B1268" s="222" t="s">
        <v>2539</v>
      </c>
      <c r="C1268" s="222"/>
      <c r="D1268" s="202" t="s">
        <v>1165</v>
      </c>
      <c r="E1268" s="241" t="s">
        <v>3</v>
      </c>
      <c r="F1268" s="111"/>
      <c r="G1268" s="230">
        <v>8.11</v>
      </c>
      <c r="H1268" s="131">
        <f t="shared" si="99"/>
        <v>0</v>
      </c>
      <c r="I1268" s="132"/>
      <c r="J1268" s="201" t="str">
        <f t="shared" si="98"/>
        <v>-</v>
      </c>
    </row>
    <row r="1269" spans="1:10" s="195" customFormat="1" ht="15.75" hidden="1" customHeight="1">
      <c r="A1269" s="193" t="str">
        <f>CONCATENATE($P$1246,SUM($J$1247:J1269))</f>
        <v>20.2.0</v>
      </c>
      <c r="B1269" s="222" t="s">
        <v>2540</v>
      </c>
      <c r="C1269" s="222"/>
      <c r="D1269" s="202" t="s">
        <v>1166</v>
      </c>
      <c r="E1269" s="241" t="s">
        <v>3</v>
      </c>
      <c r="F1269" s="111"/>
      <c r="G1269" s="230">
        <v>10.52</v>
      </c>
      <c r="H1269" s="131">
        <f t="shared" si="99"/>
        <v>0</v>
      </c>
      <c r="I1269" s="132"/>
      <c r="J1269" s="201" t="str">
        <f t="shared" si="98"/>
        <v>-</v>
      </c>
    </row>
    <row r="1270" spans="1:10" s="195" customFormat="1" ht="15.75" hidden="1" customHeight="1">
      <c r="A1270" s="193" t="str">
        <f>CONCATENATE($P$1246,SUM($J$1247:J1270))</f>
        <v>20.2.0</v>
      </c>
      <c r="B1270" s="222" t="s">
        <v>2541</v>
      </c>
      <c r="C1270" s="222"/>
      <c r="D1270" s="202" t="s">
        <v>1167</v>
      </c>
      <c r="E1270" s="241" t="s">
        <v>3</v>
      </c>
      <c r="F1270" s="111"/>
      <c r="G1270" s="230">
        <v>17.7</v>
      </c>
      <c r="H1270" s="131">
        <f t="shared" si="99"/>
        <v>0</v>
      </c>
      <c r="I1270" s="132"/>
      <c r="J1270" s="201" t="str">
        <f t="shared" si="98"/>
        <v>-</v>
      </c>
    </row>
    <row r="1271" spans="1:10" s="195" customFormat="1" ht="15.75" hidden="1" customHeight="1">
      <c r="A1271" s="193" t="str">
        <f>CONCATENATE($P$1246,SUM($J$1247:J1271))</f>
        <v>20.2.0</v>
      </c>
      <c r="B1271" s="222" t="s">
        <v>2542</v>
      </c>
      <c r="C1271" s="222"/>
      <c r="D1271" s="202" t="s">
        <v>1168</v>
      </c>
      <c r="E1271" s="241" t="s">
        <v>3</v>
      </c>
      <c r="F1271" s="111"/>
      <c r="G1271" s="230">
        <v>65.84</v>
      </c>
      <c r="H1271" s="131">
        <f t="shared" si="99"/>
        <v>0</v>
      </c>
      <c r="I1271" s="132"/>
      <c r="J1271" s="201" t="str">
        <f t="shared" si="98"/>
        <v>-</v>
      </c>
    </row>
    <row r="1272" spans="1:10" s="195" customFormat="1" ht="15.75" hidden="1" customHeight="1">
      <c r="A1272" s="193" t="str">
        <f>CONCATENATE($P$1246,SUM($J$1247:J1272))</f>
        <v>20.2.0</v>
      </c>
      <c r="B1272" s="222" t="s">
        <v>2543</v>
      </c>
      <c r="C1272" s="222"/>
      <c r="D1272" s="202" t="s">
        <v>1169</v>
      </c>
      <c r="E1272" s="241" t="s">
        <v>3</v>
      </c>
      <c r="F1272" s="111"/>
      <c r="G1272" s="230">
        <v>7.6</v>
      </c>
      <c r="H1272" s="131">
        <f t="shared" si="99"/>
        <v>0</v>
      </c>
      <c r="I1272" s="132"/>
      <c r="J1272" s="201" t="str">
        <f t="shared" si="98"/>
        <v>-</v>
      </c>
    </row>
    <row r="1273" spans="1:10" s="172" customFormat="1" ht="15.75" hidden="1" customHeight="1">
      <c r="A1273" s="193" t="str">
        <f>CONCATENATE($P$1246,SUM($J$1247:J1273))</f>
        <v>20.2.0</v>
      </c>
      <c r="B1273" s="222" t="s">
        <v>2544</v>
      </c>
      <c r="C1273" s="222"/>
      <c r="D1273" s="202" t="s">
        <v>1170</v>
      </c>
      <c r="E1273" s="241" t="s">
        <v>3</v>
      </c>
      <c r="F1273" s="120"/>
      <c r="G1273" s="230">
        <v>7.56</v>
      </c>
      <c r="H1273" s="131">
        <f t="shared" si="99"/>
        <v>0</v>
      </c>
      <c r="I1273" s="135"/>
      <c r="J1273" s="211" t="str">
        <f t="shared" si="98"/>
        <v>-</v>
      </c>
    </row>
    <row r="1274" spans="1:10" s="195" customFormat="1" ht="15.75" hidden="1" customHeight="1">
      <c r="A1274" s="193" t="str">
        <f>CONCATENATE($P$1246,SUM($J$1247:J1274))</f>
        <v>20.2.0</v>
      </c>
      <c r="B1274" s="222" t="s">
        <v>2545</v>
      </c>
      <c r="C1274" s="222"/>
      <c r="D1274" s="202" t="s">
        <v>1171</v>
      </c>
      <c r="E1274" s="241" t="s">
        <v>3</v>
      </c>
      <c r="F1274" s="111"/>
      <c r="G1274" s="230">
        <v>8.92</v>
      </c>
      <c r="H1274" s="131">
        <f t="shared" si="99"/>
        <v>0</v>
      </c>
      <c r="I1274" s="132"/>
      <c r="J1274" s="201" t="str">
        <f t="shared" si="98"/>
        <v>-</v>
      </c>
    </row>
    <row r="1275" spans="1:10" s="195" customFormat="1" ht="15.75" hidden="1" customHeight="1">
      <c r="A1275" s="193" t="str">
        <f>CONCATENATE($P$1246,SUM($J$1247:J1275))</f>
        <v>20.2.0</v>
      </c>
      <c r="B1275" s="222" t="s">
        <v>2546</v>
      </c>
      <c r="C1275" s="222"/>
      <c r="D1275" s="202" t="s">
        <v>1172</v>
      </c>
      <c r="E1275" s="241" t="s">
        <v>3</v>
      </c>
      <c r="F1275" s="111"/>
      <c r="G1275" s="230">
        <v>14.65</v>
      </c>
      <c r="H1275" s="131">
        <f t="shared" si="99"/>
        <v>0</v>
      </c>
      <c r="I1275" s="132"/>
      <c r="J1275" s="201" t="str">
        <f t="shared" si="98"/>
        <v>-</v>
      </c>
    </row>
    <row r="1276" spans="1:10" s="195" customFormat="1" ht="15.75" hidden="1" customHeight="1">
      <c r="A1276" s="193" t="str">
        <f>CONCATENATE($P$1246,SUM($J$1247:J1276))</f>
        <v>20.2.0</v>
      </c>
      <c r="B1276" s="222" t="s">
        <v>2547</v>
      </c>
      <c r="C1276" s="222"/>
      <c r="D1276" s="202" t="s">
        <v>1173</v>
      </c>
      <c r="E1276" s="241" t="s">
        <v>3</v>
      </c>
      <c r="F1276" s="111"/>
      <c r="G1276" s="230">
        <v>15.1</v>
      </c>
      <c r="H1276" s="131">
        <f t="shared" si="99"/>
        <v>0</v>
      </c>
      <c r="I1276" s="132"/>
      <c r="J1276" s="201" t="str">
        <f t="shared" si="98"/>
        <v>-</v>
      </c>
    </row>
    <row r="1277" spans="1:10" s="195" customFormat="1" ht="15.75" hidden="1" customHeight="1">
      <c r="A1277" s="193" t="str">
        <f>CONCATENATE($P$1246,SUM($J$1247:J1277))</f>
        <v>20.2.0</v>
      </c>
      <c r="B1277" s="222" t="s">
        <v>2548</v>
      </c>
      <c r="C1277" s="222"/>
      <c r="D1277" s="202" t="s">
        <v>1174</v>
      </c>
      <c r="E1277" s="241" t="s">
        <v>3</v>
      </c>
      <c r="F1277" s="111"/>
      <c r="G1277" s="230">
        <v>34.78</v>
      </c>
      <c r="H1277" s="131">
        <f t="shared" si="99"/>
        <v>0</v>
      </c>
      <c r="I1277" s="132"/>
      <c r="J1277" s="201" t="str">
        <f t="shared" si="98"/>
        <v>-</v>
      </c>
    </row>
    <row r="1278" spans="1:10" s="195" customFormat="1" ht="15.75" hidden="1" customHeight="1">
      <c r="A1278" s="193" t="str">
        <f>CONCATENATE($P$1246,SUM($J$1247:J1278))</f>
        <v>20.2.0</v>
      </c>
      <c r="B1278" s="222" t="s">
        <v>2549</v>
      </c>
      <c r="C1278" s="222"/>
      <c r="D1278" s="202" t="s">
        <v>1175</v>
      </c>
      <c r="E1278" s="241" t="s">
        <v>3</v>
      </c>
      <c r="F1278" s="111"/>
      <c r="G1278" s="230">
        <v>95.91</v>
      </c>
      <c r="H1278" s="131">
        <f t="shared" si="99"/>
        <v>0</v>
      </c>
      <c r="I1278" s="132"/>
      <c r="J1278" s="201" t="str">
        <f t="shared" si="98"/>
        <v>-</v>
      </c>
    </row>
    <row r="1279" spans="1:10" s="195" customFormat="1" ht="15.75" hidden="1" customHeight="1">
      <c r="A1279" s="193" t="str">
        <f>CONCATENATE($P$1246,SUM($J$1247:J1279))</f>
        <v>20.2.0</v>
      </c>
      <c r="B1279" s="222" t="s">
        <v>2550</v>
      </c>
      <c r="C1279" s="222"/>
      <c r="D1279" s="202" t="s">
        <v>1176</v>
      </c>
      <c r="E1279" s="241" t="s">
        <v>3</v>
      </c>
      <c r="F1279" s="111"/>
      <c r="G1279" s="230">
        <v>10.49</v>
      </c>
      <c r="H1279" s="131">
        <f t="shared" si="99"/>
        <v>0</v>
      </c>
      <c r="I1279" s="132"/>
      <c r="J1279" s="201" t="str">
        <f t="shared" ref="J1279:J1299" si="100">IF(F1279&gt;0.01,1,"-")</f>
        <v>-</v>
      </c>
    </row>
    <row r="1280" spans="1:10" s="195" customFormat="1" ht="15.75" hidden="1" customHeight="1">
      <c r="A1280" s="193" t="str">
        <f>CONCATENATE($P$1246,SUM($J$1247:J1280))</f>
        <v>20.2.0</v>
      </c>
      <c r="B1280" s="222" t="s">
        <v>2551</v>
      </c>
      <c r="C1280" s="222"/>
      <c r="D1280" s="202" t="s">
        <v>1177</v>
      </c>
      <c r="E1280" s="241" t="s">
        <v>3</v>
      </c>
      <c r="F1280" s="111"/>
      <c r="G1280" s="230">
        <v>10.85</v>
      </c>
      <c r="H1280" s="131">
        <f t="shared" si="99"/>
        <v>0</v>
      </c>
      <c r="I1280" s="132"/>
      <c r="J1280" s="201" t="str">
        <f t="shared" si="100"/>
        <v>-</v>
      </c>
    </row>
    <row r="1281" spans="1:10" s="195" customFormat="1" ht="15.75" hidden="1" customHeight="1">
      <c r="A1281" s="193" t="str">
        <f>CONCATENATE($P$1246,SUM($J$1247:J1281))</f>
        <v>20.2.0</v>
      </c>
      <c r="B1281" s="222" t="s">
        <v>2552</v>
      </c>
      <c r="C1281" s="222"/>
      <c r="D1281" s="202" t="s">
        <v>1178</v>
      </c>
      <c r="E1281" s="241" t="s">
        <v>3</v>
      </c>
      <c r="F1281" s="111"/>
      <c r="G1281" s="230">
        <v>11.61</v>
      </c>
      <c r="H1281" s="131">
        <f t="shared" si="99"/>
        <v>0</v>
      </c>
      <c r="I1281" s="132"/>
      <c r="J1281" s="201" t="str">
        <f t="shared" si="100"/>
        <v>-</v>
      </c>
    </row>
    <row r="1282" spans="1:10" s="195" customFormat="1" ht="15.75" hidden="1" customHeight="1">
      <c r="A1282" s="193" t="str">
        <f>CONCATENATE($P$1246,SUM($J$1247:J1282))</f>
        <v>20.2.0</v>
      </c>
      <c r="B1282" s="222" t="s">
        <v>2553</v>
      </c>
      <c r="C1282" s="222"/>
      <c r="D1282" s="202" t="s">
        <v>1179</v>
      </c>
      <c r="E1282" s="241" t="s">
        <v>3</v>
      </c>
      <c r="F1282" s="111"/>
      <c r="G1282" s="230">
        <v>8.2899999999999991</v>
      </c>
      <c r="H1282" s="131">
        <f t="shared" si="99"/>
        <v>0</v>
      </c>
      <c r="I1282" s="132"/>
      <c r="J1282" s="201" t="str">
        <f t="shared" si="100"/>
        <v>-</v>
      </c>
    </row>
    <row r="1283" spans="1:10" s="195" customFormat="1" ht="15.75" hidden="1" customHeight="1">
      <c r="A1283" s="193" t="str">
        <f>CONCATENATE($P$1246,SUM($J$1247:J1283))</f>
        <v>20.2.0</v>
      </c>
      <c r="B1283" s="222" t="s">
        <v>2554</v>
      </c>
      <c r="C1283" s="222"/>
      <c r="D1283" s="202" t="s">
        <v>1180</v>
      </c>
      <c r="E1283" s="241" t="s">
        <v>3</v>
      </c>
      <c r="F1283" s="111"/>
      <c r="G1283" s="230">
        <v>9.7799999999999994</v>
      </c>
      <c r="H1283" s="131">
        <f t="shared" si="99"/>
        <v>0</v>
      </c>
      <c r="I1283" s="132"/>
      <c r="J1283" s="201" t="str">
        <f t="shared" si="100"/>
        <v>-</v>
      </c>
    </row>
    <row r="1284" spans="1:10" s="195" customFormat="1" ht="15.75" hidden="1" customHeight="1">
      <c r="A1284" s="193" t="str">
        <f>CONCATENATE($P$1246,SUM($J$1247:J1284))</f>
        <v>20.2.0</v>
      </c>
      <c r="B1284" s="222" t="s">
        <v>2555</v>
      </c>
      <c r="C1284" s="222"/>
      <c r="D1284" s="202" t="s">
        <v>803</v>
      </c>
      <c r="E1284" s="241" t="s">
        <v>3</v>
      </c>
      <c r="F1284" s="111"/>
      <c r="G1284" s="230">
        <v>12.45</v>
      </c>
      <c r="H1284" s="131">
        <f t="shared" si="99"/>
        <v>0</v>
      </c>
      <c r="I1284" s="132"/>
      <c r="J1284" s="201" t="str">
        <f t="shared" si="100"/>
        <v>-</v>
      </c>
    </row>
    <row r="1285" spans="1:10" s="195" customFormat="1" ht="15.75" hidden="1" customHeight="1">
      <c r="A1285" s="193" t="str">
        <f>CONCATENATE($P$1246,SUM($J$1247:J1285))</f>
        <v>20.2.0</v>
      </c>
      <c r="B1285" s="222" t="s">
        <v>2556</v>
      </c>
      <c r="C1285" s="222"/>
      <c r="D1285" s="202" t="s">
        <v>802</v>
      </c>
      <c r="E1285" s="241" t="s">
        <v>3</v>
      </c>
      <c r="F1285" s="111"/>
      <c r="G1285" s="230">
        <v>17.05</v>
      </c>
      <c r="H1285" s="131">
        <f t="shared" si="99"/>
        <v>0</v>
      </c>
      <c r="I1285" s="132"/>
      <c r="J1285" s="201" t="str">
        <f t="shared" si="100"/>
        <v>-</v>
      </c>
    </row>
    <row r="1286" spans="1:10" s="195" customFormat="1" ht="15.75" hidden="1" customHeight="1">
      <c r="A1286" s="193" t="str">
        <f>CONCATENATE($P$1246,SUM($J$1247:J1286))</f>
        <v>20.2.0</v>
      </c>
      <c r="B1286" s="222" t="s">
        <v>2557</v>
      </c>
      <c r="C1286" s="222"/>
      <c r="D1286" s="202" t="s">
        <v>816</v>
      </c>
      <c r="E1286" s="241" t="s">
        <v>3</v>
      </c>
      <c r="F1286" s="111"/>
      <c r="G1286" s="230">
        <v>24.9</v>
      </c>
      <c r="H1286" s="131">
        <f t="shared" si="99"/>
        <v>0</v>
      </c>
      <c r="I1286" s="132"/>
      <c r="J1286" s="201" t="str">
        <f t="shared" si="100"/>
        <v>-</v>
      </c>
    </row>
    <row r="1287" spans="1:10" s="195" customFormat="1" ht="15.75" hidden="1" customHeight="1">
      <c r="A1287" s="193" t="str">
        <f>CONCATENATE($P$1246,SUM($J$1247:J1287))</f>
        <v>20.2.0</v>
      </c>
      <c r="B1287" s="222" t="s">
        <v>2558</v>
      </c>
      <c r="C1287" s="222"/>
      <c r="D1287" s="202" t="s">
        <v>801</v>
      </c>
      <c r="E1287" s="241" t="s">
        <v>3</v>
      </c>
      <c r="F1287" s="111"/>
      <c r="G1287" s="230">
        <v>26.18</v>
      </c>
      <c r="H1287" s="131">
        <f t="shared" si="99"/>
        <v>0</v>
      </c>
      <c r="I1287" s="132"/>
      <c r="J1287" s="201" t="str">
        <f t="shared" si="100"/>
        <v>-</v>
      </c>
    </row>
    <row r="1288" spans="1:10" s="195" customFormat="1" ht="15.75" hidden="1" customHeight="1">
      <c r="A1288" s="193" t="str">
        <f>CONCATENATE($P$1246,SUM($J$1247:J1288))</f>
        <v>20.2.0</v>
      </c>
      <c r="B1288" s="222" t="s">
        <v>2559</v>
      </c>
      <c r="C1288" s="222"/>
      <c r="D1288" s="202" t="s">
        <v>800</v>
      </c>
      <c r="E1288" s="241" t="s">
        <v>3</v>
      </c>
      <c r="F1288" s="111"/>
      <c r="G1288" s="230">
        <v>27.39</v>
      </c>
      <c r="H1288" s="131">
        <f t="shared" si="99"/>
        <v>0</v>
      </c>
      <c r="I1288" s="132"/>
      <c r="J1288" s="201" t="str">
        <f t="shared" si="100"/>
        <v>-</v>
      </c>
    </row>
    <row r="1289" spans="1:10" s="195" customFormat="1" ht="15.75" hidden="1" customHeight="1">
      <c r="A1289" s="193" t="str">
        <f>CONCATENATE($P$1246,SUM($J$1247:J1289))</f>
        <v>20.2.0</v>
      </c>
      <c r="B1289" s="222" t="s">
        <v>2560</v>
      </c>
      <c r="C1289" s="222"/>
      <c r="D1289" s="202" t="s">
        <v>817</v>
      </c>
      <c r="E1289" s="241" t="s">
        <v>3</v>
      </c>
      <c r="F1289" s="111"/>
      <c r="G1289" s="230">
        <v>32.82</v>
      </c>
      <c r="H1289" s="131">
        <f t="shared" si="99"/>
        <v>0</v>
      </c>
      <c r="I1289" s="132"/>
      <c r="J1289" s="201" t="str">
        <f t="shared" si="100"/>
        <v>-</v>
      </c>
    </row>
    <row r="1290" spans="1:10" s="195" customFormat="1" ht="15.75" hidden="1" customHeight="1">
      <c r="A1290" s="193" t="str">
        <f>CONCATENATE($P$1246,SUM($J$1247:J1290))</f>
        <v>20.2.0</v>
      </c>
      <c r="B1290" s="222" t="s">
        <v>2561</v>
      </c>
      <c r="C1290" s="222"/>
      <c r="D1290" s="202" t="s">
        <v>794</v>
      </c>
      <c r="E1290" s="241" t="s">
        <v>3</v>
      </c>
      <c r="F1290" s="111"/>
      <c r="G1290" s="230">
        <v>7.08</v>
      </c>
      <c r="H1290" s="131">
        <f t="shared" si="99"/>
        <v>0</v>
      </c>
      <c r="I1290" s="132"/>
      <c r="J1290" s="201" t="str">
        <f t="shared" si="100"/>
        <v>-</v>
      </c>
    </row>
    <row r="1291" spans="1:10" s="172" customFormat="1" ht="15.75" hidden="1" customHeight="1">
      <c r="A1291" s="193" t="str">
        <f>CONCATENATE($P$1246,SUM($J$1247:J1291))</f>
        <v>20.2.0</v>
      </c>
      <c r="B1291" s="222" t="s">
        <v>2562</v>
      </c>
      <c r="C1291" s="222"/>
      <c r="D1291" s="202" t="s">
        <v>795</v>
      </c>
      <c r="E1291" s="241" t="s">
        <v>3</v>
      </c>
      <c r="F1291" s="120"/>
      <c r="G1291" s="230">
        <v>7.82</v>
      </c>
      <c r="H1291" s="131">
        <f t="shared" si="99"/>
        <v>0</v>
      </c>
      <c r="I1291" s="135"/>
      <c r="J1291" s="211" t="str">
        <f t="shared" si="100"/>
        <v>-</v>
      </c>
    </row>
    <row r="1292" spans="1:10" s="195" customFormat="1" ht="15.75" hidden="1" customHeight="1">
      <c r="A1292" s="193" t="str">
        <f>CONCATENATE($P$1246,SUM($J$1247:J1292))</f>
        <v>20.2.0</v>
      </c>
      <c r="B1292" s="222" t="s">
        <v>2563</v>
      </c>
      <c r="C1292" s="222"/>
      <c r="D1292" s="202" t="s">
        <v>796</v>
      </c>
      <c r="E1292" s="241" t="s">
        <v>3</v>
      </c>
      <c r="F1292" s="111"/>
      <c r="G1292" s="230">
        <v>10.72</v>
      </c>
      <c r="H1292" s="131">
        <f t="shared" si="99"/>
        <v>0</v>
      </c>
      <c r="I1292" s="132"/>
      <c r="J1292" s="201" t="str">
        <f t="shared" si="100"/>
        <v>-</v>
      </c>
    </row>
    <row r="1293" spans="1:10" s="195" customFormat="1" ht="15.75" hidden="1" customHeight="1">
      <c r="A1293" s="193" t="str">
        <f>CONCATENATE($P$1246,SUM($J$1247:J1293))</f>
        <v>20.2.0</v>
      </c>
      <c r="B1293" s="222" t="s">
        <v>2564</v>
      </c>
      <c r="C1293" s="222"/>
      <c r="D1293" s="202" t="s">
        <v>797</v>
      </c>
      <c r="E1293" s="241" t="s">
        <v>3</v>
      </c>
      <c r="F1293" s="111"/>
      <c r="G1293" s="230">
        <v>18.329999999999998</v>
      </c>
      <c r="H1293" s="131">
        <f t="shared" si="99"/>
        <v>0</v>
      </c>
      <c r="I1293" s="132"/>
      <c r="J1293" s="201" t="str">
        <f t="shared" si="100"/>
        <v>-</v>
      </c>
    </row>
    <row r="1294" spans="1:10" s="195" customFormat="1" ht="15.75" hidden="1" customHeight="1">
      <c r="A1294" s="193" t="str">
        <f>CONCATENATE($P$1246,SUM($J$1247:J1294))</f>
        <v>20.2.0</v>
      </c>
      <c r="B1294" s="222" t="s">
        <v>2565</v>
      </c>
      <c r="C1294" s="222"/>
      <c r="D1294" s="202" t="s">
        <v>798</v>
      </c>
      <c r="E1294" s="241" t="s">
        <v>3</v>
      </c>
      <c r="F1294" s="111"/>
      <c r="G1294" s="230">
        <v>21.36</v>
      </c>
      <c r="H1294" s="131">
        <f t="shared" si="99"/>
        <v>0</v>
      </c>
      <c r="I1294" s="132"/>
      <c r="J1294" s="201" t="str">
        <f t="shared" si="100"/>
        <v>-</v>
      </c>
    </row>
    <row r="1295" spans="1:10" s="195" customFormat="1" ht="15.75" hidden="1" customHeight="1">
      <c r="A1295" s="193" t="str">
        <f>CONCATENATE($P$1246,SUM($J$1247:J1295))</f>
        <v>20.2.0</v>
      </c>
      <c r="B1295" s="222" t="s">
        <v>2566</v>
      </c>
      <c r="C1295" s="222"/>
      <c r="D1295" s="202" t="s">
        <v>799</v>
      </c>
      <c r="E1295" s="241" t="s">
        <v>3</v>
      </c>
      <c r="F1295" s="111"/>
      <c r="G1295" s="230">
        <v>48.03</v>
      </c>
      <c r="H1295" s="131">
        <f t="shared" si="99"/>
        <v>0</v>
      </c>
      <c r="I1295" s="132"/>
      <c r="J1295" s="201" t="str">
        <f t="shared" si="100"/>
        <v>-</v>
      </c>
    </row>
    <row r="1296" spans="1:10" s="195" customFormat="1" ht="15.75" hidden="1" customHeight="1">
      <c r="A1296" s="193" t="str">
        <f>CONCATENATE($P$1246,SUM($J$1247:J1296))</f>
        <v>20.2.0</v>
      </c>
      <c r="B1296" s="222" t="s">
        <v>2567</v>
      </c>
      <c r="C1296" s="222"/>
      <c r="D1296" s="202" t="s">
        <v>2568</v>
      </c>
      <c r="E1296" s="241" t="s">
        <v>3</v>
      </c>
      <c r="F1296" s="111"/>
      <c r="G1296" s="230">
        <v>65.38</v>
      </c>
      <c r="H1296" s="131">
        <f t="shared" si="99"/>
        <v>0</v>
      </c>
      <c r="I1296" s="132"/>
      <c r="J1296" s="201" t="str">
        <f t="shared" si="100"/>
        <v>-</v>
      </c>
    </row>
    <row r="1297" spans="1:16" s="195" customFormat="1" ht="15.75" hidden="1" customHeight="1">
      <c r="A1297" s="193" t="str">
        <f>CONCATENATE($P$1246,SUM($J$1247:J1297))</f>
        <v>20.2.0</v>
      </c>
      <c r="B1297" s="222" t="s">
        <v>2569</v>
      </c>
      <c r="C1297" s="222"/>
      <c r="D1297" s="202" t="s">
        <v>814</v>
      </c>
      <c r="E1297" s="241" t="s">
        <v>3</v>
      </c>
      <c r="F1297" s="111"/>
      <c r="G1297" s="230">
        <v>18.649999999999999</v>
      </c>
      <c r="H1297" s="131">
        <f t="shared" si="99"/>
        <v>0</v>
      </c>
      <c r="I1297" s="132"/>
      <c r="J1297" s="201" t="str">
        <f t="shared" si="100"/>
        <v>-</v>
      </c>
    </row>
    <row r="1298" spans="1:16" s="195" customFormat="1" ht="15.75" hidden="1" customHeight="1">
      <c r="A1298" s="193" t="str">
        <f>CONCATENATE($P$1246,SUM($J$1247:J1298))</f>
        <v>20.2.0</v>
      </c>
      <c r="B1298" s="222" t="s">
        <v>2570</v>
      </c>
      <c r="C1298" s="222"/>
      <c r="D1298" s="202" t="s">
        <v>818</v>
      </c>
      <c r="E1298" s="241" t="s">
        <v>3</v>
      </c>
      <c r="F1298" s="111"/>
      <c r="G1298" s="230">
        <v>15.19</v>
      </c>
      <c r="H1298" s="131">
        <f t="shared" si="99"/>
        <v>0</v>
      </c>
      <c r="I1298" s="132"/>
      <c r="J1298" s="201" t="str">
        <f t="shared" si="100"/>
        <v>-</v>
      </c>
    </row>
    <row r="1299" spans="1:16" s="195" customFormat="1" ht="15.75" hidden="1" customHeight="1">
      <c r="A1299" s="193" t="str">
        <f>CONCATENATE($P$1246,SUM($J$1247:J1299))</f>
        <v>20.2.0</v>
      </c>
      <c r="B1299" s="222" t="s">
        <v>2571</v>
      </c>
      <c r="C1299" s="222"/>
      <c r="D1299" s="202" t="s">
        <v>815</v>
      </c>
      <c r="E1299" s="241" t="s">
        <v>3</v>
      </c>
      <c r="F1299" s="111"/>
      <c r="G1299" s="230">
        <v>19.170000000000002</v>
      </c>
      <c r="H1299" s="131">
        <f t="shared" si="99"/>
        <v>0</v>
      </c>
      <c r="I1299" s="132"/>
      <c r="J1299" s="201" t="str">
        <f t="shared" si="100"/>
        <v>-</v>
      </c>
    </row>
    <row r="1300" spans="1:16" s="165" customFormat="1" ht="15.75" hidden="1" customHeight="1">
      <c r="A1300" s="210"/>
      <c r="B1300" s="166"/>
      <c r="C1300" s="467"/>
      <c r="D1300" s="167"/>
      <c r="E1300" s="46" t="s">
        <v>1263</v>
      </c>
      <c r="F1300" s="156"/>
      <c r="G1300" s="232"/>
      <c r="H1300" s="157" t="str">
        <f>A1246</f>
        <v>20.2</v>
      </c>
      <c r="I1300" s="186">
        <f>SUM(H1247:H1299)</f>
        <v>0</v>
      </c>
      <c r="J1300" s="207" t="str">
        <f>IF(I1300&gt;0.01,1,"")</f>
        <v/>
      </c>
    </row>
    <row r="1301" spans="1:16" s="165" customFormat="1" ht="15.75" hidden="1" customHeight="1">
      <c r="A1301" s="189" t="s">
        <v>1311</v>
      </c>
      <c r="B1301" s="162"/>
      <c r="C1301" s="466"/>
      <c r="D1301" s="163" t="s">
        <v>1278</v>
      </c>
      <c r="E1301" s="242"/>
      <c r="F1301" s="164"/>
      <c r="G1301" s="233"/>
      <c r="H1301" s="159"/>
      <c r="I1301" s="161"/>
      <c r="J1301" s="207"/>
      <c r="M1301" s="165" t="str">
        <f>CONCATENATE(".",SUM(J1183,J1246,J1301))</f>
        <v>.0</v>
      </c>
      <c r="P1301" s="165" t="str">
        <f>CONCATENATE(A1301,".")</f>
        <v>20.3.</v>
      </c>
    </row>
    <row r="1302" spans="1:16" s="150" customFormat="1" ht="15.75" hidden="1" customHeight="1">
      <c r="A1302" s="193" t="str">
        <f>CONCATENATE($P$1301,SUM($J1302:J$1302))</f>
        <v>20.3.0</v>
      </c>
      <c r="B1302" s="222" t="s">
        <v>2572</v>
      </c>
      <c r="C1302" s="222"/>
      <c r="D1302" s="202" t="s">
        <v>1279</v>
      </c>
      <c r="E1302" s="241" t="s">
        <v>3</v>
      </c>
      <c r="F1302" s="111"/>
      <c r="G1302" s="230">
        <v>2.9</v>
      </c>
      <c r="H1302" s="131">
        <f>F1302*G1302</f>
        <v>0</v>
      </c>
      <c r="I1302" s="110"/>
      <c r="J1302" s="194" t="str">
        <f t="shared" ref="J1302:J1345" si="101">IF(F1302&gt;0.01,1,"-")</f>
        <v>-</v>
      </c>
    </row>
    <row r="1303" spans="1:16" s="150" customFormat="1" ht="15.75" hidden="1" customHeight="1">
      <c r="A1303" s="193" t="str">
        <f>CONCATENATE($P$1301,SUM($J$1302:J1303))</f>
        <v>20.3.0</v>
      </c>
      <c r="B1303" s="222" t="s">
        <v>2573</v>
      </c>
      <c r="C1303" s="222"/>
      <c r="D1303" s="202" t="s">
        <v>1280</v>
      </c>
      <c r="E1303" s="241" t="s">
        <v>3</v>
      </c>
      <c r="F1303" s="111"/>
      <c r="G1303" s="230">
        <v>3.6</v>
      </c>
      <c r="H1303" s="131">
        <f t="shared" ref="H1303:H1345" si="102">F1303*G1303</f>
        <v>0</v>
      </c>
      <c r="I1303" s="110"/>
      <c r="J1303" s="194" t="str">
        <f t="shared" si="101"/>
        <v>-</v>
      </c>
    </row>
    <row r="1304" spans="1:16" s="150" customFormat="1" ht="15.75" hidden="1" customHeight="1">
      <c r="A1304" s="193" t="str">
        <f>CONCATENATE($P$1301,SUM($J$1302:J1304))</f>
        <v>20.3.0</v>
      </c>
      <c r="B1304" s="222" t="s">
        <v>2574</v>
      </c>
      <c r="C1304" s="222"/>
      <c r="D1304" s="202" t="s">
        <v>1281</v>
      </c>
      <c r="E1304" s="241" t="s">
        <v>3</v>
      </c>
      <c r="F1304" s="111"/>
      <c r="G1304" s="230">
        <v>4.2</v>
      </c>
      <c r="H1304" s="131">
        <f t="shared" si="102"/>
        <v>0</v>
      </c>
      <c r="I1304" s="110"/>
      <c r="J1304" s="194" t="str">
        <f t="shared" si="101"/>
        <v>-</v>
      </c>
    </row>
    <row r="1305" spans="1:16" s="150" customFormat="1" ht="15.75" hidden="1" customHeight="1">
      <c r="A1305" s="193" t="str">
        <f>CONCATENATE($P$1301,SUM($J$1302:J1305))</f>
        <v>20.3.0</v>
      </c>
      <c r="B1305" s="222" t="s">
        <v>2575</v>
      </c>
      <c r="C1305" s="222"/>
      <c r="D1305" s="202" t="s">
        <v>1282</v>
      </c>
      <c r="E1305" s="241" t="s">
        <v>3</v>
      </c>
      <c r="F1305" s="111"/>
      <c r="G1305" s="230">
        <v>4.68</v>
      </c>
      <c r="H1305" s="131">
        <f t="shared" si="102"/>
        <v>0</v>
      </c>
      <c r="I1305" s="110"/>
      <c r="J1305" s="194" t="str">
        <f t="shared" si="101"/>
        <v>-</v>
      </c>
    </row>
    <row r="1306" spans="1:16" s="150" customFormat="1" ht="15.75" hidden="1" customHeight="1">
      <c r="A1306" s="193" t="str">
        <f>CONCATENATE($P$1301,SUM($J$1302:J1306))</f>
        <v>20.3.0</v>
      </c>
      <c r="B1306" s="222" t="s">
        <v>2576</v>
      </c>
      <c r="C1306" s="222"/>
      <c r="D1306" s="202" t="s">
        <v>1340</v>
      </c>
      <c r="E1306" s="241" t="s">
        <v>3</v>
      </c>
      <c r="F1306" s="111"/>
      <c r="G1306" s="230">
        <v>15.37</v>
      </c>
      <c r="H1306" s="131">
        <f t="shared" si="102"/>
        <v>0</v>
      </c>
      <c r="I1306" s="110"/>
      <c r="J1306" s="194" t="str">
        <f t="shared" si="101"/>
        <v>-</v>
      </c>
    </row>
    <row r="1307" spans="1:16" s="150" customFormat="1" ht="15.75" hidden="1" customHeight="1">
      <c r="A1307" s="193" t="str">
        <f>CONCATENATE($P$1301,SUM($J$1302:J1307))</f>
        <v>20.3.0</v>
      </c>
      <c r="B1307" s="222" t="s">
        <v>2577</v>
      </c>
      <c r="C1307" s="222"/>
      <c r="D1307" s="202" t="s">
        <v>1341</v>
      </c>
      <c r="E1307" s="241" t="s">
        <v>3</v>
      </c>
      <c r="F1307" s="111"/>
      <c r="G1307" s="230">
        <v>24.94</v>
      </c>
      <c r="H1307" s="131">
        <f t="shared" si="102"/>
        <v>0</v>
      </c>
      <c r="I1307" s="110"/>
      <c r="J1307" s="194" t="str">
        <f t="shared" si="101"/>
        <v>-</v>
      </c>
    </row>
    <row r="1308" spans="1:16" s="150" customFormat="1" ht="15.75" hidden="1" customHeight="1">
      <c r="A1308" s="193" t="str">
        <f>CONCATENATE($P$1301,SUM($J$1302:J1308))</f>
        <v>20.3.0</v>
      </c>
      <c r="B1308" s="222" t="s">
        <v>2578</v>
      </c>
      <c r="C1308" s="222"/>
      <c r="D1308" s="202" t="s">
        <v>1342</v>
      </c>
      <c r="E1308" s="241" t="s">
        <v>3</v>
      </c>
      <c r="F1308" s="111"/>
      <c r="G1308" s="230">
        <v>35.26</v>
      </c>
      <c r="H1308" s="131">
        <f t="shared" si="102"/>
        <v>0</v>
      </c>
      <c r="I1308" s="110"/>
      <c r="J1308" s="194" t="str">
        <f t="shared" si="101"/>
        <v>-</v>
      </c>
    </row>
    <row r="1309" spans="1:16" s="165" customFormat="1" ht="15.75" hidden="1" customHeight="1">
      <c r="A1309" s="193" t="str">
        <f>CONCATENATE($P$1301,SUM($J$1302:J1309))</f>
        <v>20.3.0</v>
      </c>
      <c r="B1309" s="222" t="s">
        <v>2579</v>
      </c>
      <c r="C1309" s="222"/>
      <c r="D1309" s="202" t="s">
        <v>1343</v>
      </c>
      <c r="E1309" s="241" t="s">
        <v>3</v>
      </c>
      <c r="F1309" s="111"/>
      <c r="G1309" s="230">
        <v>116.95</v>
      </c>
      <c r="H1309" s="131">
        <f t="shared" si="102"/>
        <v>0</v>
      </c>
      <c r="I1309" s="173"/>
      <c r="J1309" s="194" t="str">
        <f t="shared" si="101"/>
        <v>-</v>
      </c>
    </row>
    <row r="1310" spans="1:16" s="165" customFormat="1" ht="15.75" hidden="1" customHeight="1">
      <c r="A1310" s="193" t="str">
        <f>CONCATENATE($P$1301,SUM($J$1302:J1310))</f>
        <v>20.3.0</v>
      </c>
      <c r="B1310" s="222" t="s">
        <v>2580</v>
      </c>
      <c r="C1310" s="222"/>
      <c r="D1310" s="202" t="s">
        <v>1344</v>
      </c>
      <c r="E1310" s="241" t="s">
        <v>3</v>
      </c>
      <c r="F1310" s="111"/>
      <c r="G1310" s="230">
        <v>8.9499999999999993</v>
      </c>
      <c r="H1310" s="131">
        <f t="shared" si="102"/>
        <v>0</v>
      </c>
      <c r="I1310" s="173"/>
      <c r="J1310" s="194" t="str">
        <f t="shared" si="101"/>
        <v>-</v>
      </c>
    </row>
    <row r="1311" spans="1:16" s="165" customFormat="1" ht="15.75" hidden="1" customHeight="1">
      <c r="A1311" s="193" t="str">
        <f>CONCATENATE($P$1301,SUM($J$1302:J1311))</f>
        <v>20.3.0</v>
      </c>
      <c r="B1311" s="222" t="s">
        <v>2581</v>
      </c>
      <c r="C1311" s="222"/>
      <c r="D1311" s="202" t="s">
        <v>1345</v>
      </c>
      <c r="E1311" s="241" t="s">
        <v>3</v>
      </c>
      <c r="F1311" s="111"/>
      <c r="G1311" s="230">
        <v>10.76</v>
      </c>
      <c r="H1311" s="131">
        <f t="shared" si="102"/>
        <v>0</v>
      </c>
      <c r="I1311" s="173"/>
      <c r="J1311" s="194" t="str">
        <f t="shared" si="101"/>
        <v>-</v>
      </c>
    </row>
    <row r="1312" spans="1:16" s="165" customFormat="1" ht="15.75" hidden="1" customHeight="1">
      <c r="A1312" s="193" t="str">
        <f>CONCATENATE($P$1301,SUM($J$1302:J1312))</f>
        <v>20.3.0</v>
      </c>
      <c r="B1312" s="222" t="s">
        <v>2582</v>
      </c>
      <c r="C1312" s="222"/>
      <c r="D1312" s="202" t="s">
        <v>1346</v>
      </c>
      <c r="E1312" s="241" t="s">
        <v>3</v>
      </c>
      <c r="F1312" s="111"/>
      <c r="G1312" s="230">
        <v>13.46</v>
      </c>
      <c r="H1312" s="131">
        <f t="shared" si="102"/>
        <v>0</v>
      </c>
      <c r="I1312" s="173"/>
      <c r="J1312" s="194" t="str">
        <f t="shared" si="101"/>
        <v>-</v>
      </c>
    </row>
    <row r="1313" spans="1:10" s="165" customFormat="1" ht="15.75" hidden="1" customHeight="1">
      <c r="A1313" s="193" t="str">
        <f>CONCATENATE($P$1301,SUM($J$1302:J1313))</f>
        <v>20.3.0</v>
      </c>
      <c r="B1313" s="222" t="s">
        <v>2583</v>
      </c>
      <c r="C1313" s="222"/>
      <c r="D1313" s="202" t="s">
        <v>1347</v>
      </c>
      <c r="E1313" s="241" t="s">
        <v>3</v>
      </c>
      <c r="F1313" s="115"/>
      <c r="G1313" s="230">
        <v>8.34</v>
      </c>
      <c r="H1313" s="131">
        <f t="shared" si="102"/>
        <v>0</v>
      </c>
      <c r="I1313" s="173"/>
      <c r="J1313" s="194" t="str">
        <f t="shared" si="101"/>
        <v>-</v>
      </c>
    </row>
    <row r="1314" spans="1:10" s="165" customFormat="1" ht="15.75" hidden="1" customHeight="1">
      <c r="A1314" s="193" t="str">
        <f>CONCATENATE($P$1301,SUM($J$1302:J1314))</f>
        <v>20.3.0</v>
      </c>
      <c r="B1314" s="222" t="s">
        <v>2584</v>
      </c>
      <c r="C1314" s="222"/>
      <c r="D1314" s="202" t="s">
        <v>1348</v>
      </c>
      <c r="E1314" s="241" t="s">
        <v>3</v>
      </c>
      <c r="F1314" s="115"/>
      <c r="G1314" s="230">
        <v>9.7200000000000006</v>
      </c>
      <c r="H1314" s="131">
        <f t="shared" si="102"/>
        <v>0</v>
      </c>
      <c r="I1314" s="173"/>
      <c r="J1314" s="194" t="str">
        <f t="shared" si="101"/>
        <v>-</v>
      </c>
    </row>
    <row r="1315" spans="1:10" s="165" customFormat="1" ht="15.75" hidden="1" customHeight="1">
      <c r="A1315" s="193" t="str">
        <f>CONCATENATE($P$1301,SUM($J$1302:J1315))</f>
        <v>20.3.0</v>
      </c>
      <c r="B1315" s="222" t="s">
        <v>2585</v>
      </c>
      <c r="C1315" s="222"/>
      <c r="D1315" s="202" t="s">
        <v>1349</v>
      </c>
      <c r="E1315" s="241" t="s">
        <v>3</v>
      </c>
      <c r="F1315" s="115"/>
      <c r="G1315" s="230">
        <v>11.28</v>
      </c>
      <c r="H1315" s="131">
        <f t="shared" si="102"/>
        <v>0</v>
      </c>
      <c r="I1315" s="173"/>
      <c r="J1315" s="194" t="str">
        <f t="shared" si="101"/>
        <v>-</v>
      </c>
    </row>
    <row r="1316" spans="1:10" s="165" customFormat="1" ht="15.75" hidden="1" customHeight="1">
      <c r="A1316" s="193" t="str">
        <f>CONCATENATE($P$1301,SUM($J$1302:J1316))</f>
        <v>20.3.0</v>
      </c>
      <c r="B1316" s="222" t="s">
        <v>2586</v>
      </c>
      <c r="C1316" s="222"/>
      <c r="D1316" s="202" t="s">
        <v>1283</v>
      </c>
      <c r="E1316" s="241" t="s">
        <v>3</v>
      </c>
      <c r="F1316" s="115"/>
      <c r="G1316" s="230">
        <v>15.36</v>
      </c>
      <c r="H1316" s="131">
        <f t="shared" si="102"/>
        <v>0</v>
      </c>
      <c r="I1316" s="173"/>
      <c r="J1316" s="194" t="str">
        <f t="shared" si="101"/>
        <v>-</v>
      </c>
    </row>
    <row r="1317" spans="1:10" s="165" customFormat="1" ht="15.75" hidden="1" customHeight="1">
      <c r="A1317" s="193" t="str">
        <f>CONCATENATE($P$1301,SUM($J$1302:J1317))</f>
        <v>20.3.0</v>
      </c>
      <c r="B1317" s="222" t="s">
        <v>2587</v>
      </c>
      <c r="C1317" s="222"/>
      <c r="D1317" s="202" t="s">
        <v>1284</v>
      </c>
      <c r="E1317" s="241" t="s">
        <v>3</v>
      </c>
      <c r="F1317" s="174"/>
      <c r="G1317" s="230">
        <v>7.83</v>
      </c>
      <c r="H1317" s="131">
        <f t="shared" si="102"/>
        <v>0</v>
      </c>
      <c r="I1317" s="173"/>
      <c r="J1317" s="194" t="str">
        <f t="shared" si="101"/>
        <v>-</v>
      </c>
    </row>
    <row r="1318" spans="1:10" s="165" customFormat="1" ht="15.75" hidden="1" customHeight="1">
      <c r="A1318" s="193" t="str">
        <f>CONCATENATE($P$1301,SUM($J$1302:J1318))</f>
        <v>20.3.0</v>
      </c>
      <c r="B1318" s="222" t="s">
        <v>2588</v>
      </c>
      <c r="C1318" s="222"/>
      <c r="D1318" s="202" t="s">
        <v>1285</v>
      </c>
      <c r="E1318" s="241" t="s">
        <v>3</v>
      </c>
      <c r="F1318" s="174"/>
      <c r="G1318" s="230">
        <v>8.74</v>
      </c>
      <c r="H1318" s="131">
        <f t="shared" si="102"/>
        <v>0</v>
      </c>
      <c r="I1318" s="173"/>
      <c r="J1318" s="194" t="str">
        <f t="shared" si="101"/>
        <v>-</v>
      </c>
    </row>
    <row r="1319" spans="1:10" s="165" customFormat="1" ht="15.75" hidden="1" customHeight="1">
      <c r="A1319" s="193" t="str">
        <f>CONCATENATE($P$1301,SUM($J$1302:J1319))</f>
        <v>20.3.0</v>
      </c>
      <c r="B1319" s="222" t="s">
        <v>2589</v>
      </c>
      <c r="C1319" s="222"/>
      <c r="D1319" s="202" t="s">
        <v>1286</v>
      </c>
      <c r="E1319" s="241" t="s">
        <v>3</v>
      </c>
      <c r="F1319" s="174"/>
      <c r="G1319" s="230">
        <v>11.51</v>
      </c>
      <c r="H1319" s="131">
        <f t="shared" si="102"/>
        <v>0</v>
      </c>
      <c r="I1319" s="173"/>
      <c r="J1319" s="194" t="str">
        <f t="shared" si="101"/>
        <v>-</v>
      </c>
    </row>
    <row r="1320" spans="1:10" s="165" customFormat="1" ht="15.75" hidden="1" customHeight="1">
      <c r="A1320" s="193" t="str">
        <f>CONCATENATE($P$1301,SUM($J$1302:J1320))</f>
        <v>20.3.0</v>
      </c>
      <c r="B1320" s="222" t="s">
        <v>2590</v>
      </c>
      <c r="C1320" s="222"/>
      <c r="D1320" s="202" t="s">
        <v>1287</v>
      </c>
      <c r="E1320" s="241" t="s">
        <v>3</v>
      </c>
      <c r="F1320" s="174"/>
      <c r="G1320" s="230">
        <v>15.36</v>
      </c>
      <c r="H1320" s="131">
        <f t="shared" si="102"/>
        <v>0</v>
      </c>
      <c r="I1320" s="173"/>
      <c r="J1320" s="194" t="str">
        <f t="shared" si="101"/>
        <v>-</v>
      </c>
    </row>
    <row r="1321" spans="1:10" s="165" customFormat="1" ht="15.75" hidden="1" customHeight="1">
      <c r="A1321" s="193" t="str">
        <f>CONCATENATE($P$1301,SUM($J$1302:J1321))</f>
        <v>20.3.0</v>
      </c>
      <c r="B1321" s="222" t="s">
        <v>2591</v>
      </c>
      <c r="C1321" s="222"/>
      <c r="D1321" s="202" t="s">
        <v>1288</v>
      </c>
      <c r="E1321" s="241" t="s">
        <v>3</v>
      </c>
      <c r="F1321" s="174"/>
      <c r="G1321" s="230">
        <v>14.66</v>
      </c>
      <c r="H1321" s="131">
        <f t="shared" si="102"/>
        <v>0</v>
      </c>
      <c r="I1321" s="173"/>
      <c r="J1321" s="194" t="str">
        <f t="shared" si="101"/>
        <v>-</v>
      </c>
    </row>
    <row r="1322" spans="1:10" s="165" customFormat="1" ht="15.75" hidden="1" customHeight="1">
      <c r="A1322" s="193" t="str">
        <f>CONCATENATE($P$1301,SUM($J$1302:J1322))</f>
        <v>20.3.0</v>
      </c>
      <c r="B1322" s="222" t="s">
        <v>2592</v>
      </c>
      <c r="C1322" s="222"/>
      <c r="D1322" s="202" t="s">
        <v>1289</v>
      </c>
      <c r="E1322" s="241" t="s">
        <v>3</v>
      </c>
      <c r="F1322" s="174"/>
      <c r="G1322" s="230">
        <v>17</v>
      </c>
      <c r="H1322" s="131">
        <f t="shared" si="102"/>
        <v>0</v>
      </c>
      <c r="I1322" s="173"/>
      <c r="J1322" s="194" t="str">
        <f t="shared" si="101"/>
        <v>-</v>
      </c>
    </row>
    <row r="1323" spans="1:10" s="165" customFormat="1" ht="15.75" hidden="1" customHeight="1">
      <c r="A1323" s="193" t="str">
        <f>CONCATENATE($P$1301,SUM($J$1302:J1323))</f>
        <v>20.3.0</v>
      </c>
      <c r="B1323" s="222" t="s">
        <v>2593</v>
      </c>
      <c r="C1323" s="222"/>
      <c r="D1323" s="202" t="s">
        <v>1290</v>
      </c>
      <c r="E1323" s="241" t="s">
        <v>3</v>
      </c>
      <c r="F1323" s="174"/>
      <c r="G1323" s="230">
        <v>7.45</v>
      </c>
      <c r="H1323" s="131">
        <f t="shared" si="102"/>
        <v>0</v>
      </c>
      <c r="I1323" s="173"/>
      <c r="J1323" s="194" t="str">
        <f t="shared" si="101"/>
        <v>-</v>
      </c>
    </row>
    <row r="1324" spans="1:10" s="165" customFormat="1" ht="15.75" hidden="1" customHeight="1">
      <c r="A1324" s="193" t="str">
        <f>CONCATENATE($P$1301,SUM($J$1302:J1324))</f>
        <v>20.3.0</v>
      </c>
      <c r="B1324" s="222" t="s">
        <v>2594</v>
      </c>
      <c r="C1324" s="222"/>
      <c r="D1324" s="202" t="s">
        <v>1291</v>
      </c>
      <c r="E1324" s="241" t="s">
        <v>3</v>
      </c>
      <c r="F1324" s="174"/>
      <c r="G1324" s="230">
        <v>7.93</v>
      </c>
      <c r="H1324" s="131">
        <f t="shared" si="102"/>
        <v>0</v>
      </c>
      <c r="I1324" s="173"/>
      <c r="J1324" s="194" t="str">
        <f t="shared" si="101"/>
        <v>-</v>
      </c>
    </row>
    <row r="1325" spans="1:10" s="165" customFormat="1" ht="15.75" hidden="1" customHeight="1">
      <c r="A1325" s="193" t="str">
        <f>CONCATENATE($P$1301,SUM($J$1302:J1325))</f>
        <v>20.3.0</v>
      </c>
      <c r="B1325" s="222" t="s">
        <v>2595</v>
      </c>
      <c r="C1325" s="222"/>
      <c r="D1325" s="202" t="s">
        <v>1292</v>
      </c>
      <c r="E1325" s="241" t="s">
        <v>3</v>
      </c>
      <c r="F1325" s="174"/>
      <c r="G1325" s="230">
        <v>9.36</v>
      </c>
      <c r="H1325" s="131">
        <f t="shared" si="102"/>
        <v>0</v>
      </c>
      <c r="I1325" s="173"/>
      <c r="J1325" s="194" t="str">
        <f t="shared" si="101"/>
        <v>-</v>
      </c>
    </row>
    <row r="1326" spans="1:10" s="165" customFormat="1" ht="15.75" hidden="1" customHeight="1">
      <c r="A1326" s="193" t="str">
        <f>CONCATENATE($P$1301,SUM($J$1302:J1326))</f>
        <v>20.3.0</v>
      </c>
      <c r="B1326" s="222" t="s">
        <v>2596</v>
      </c>
      <c r="C1326" s="222"/>
      <c r="D1326" s="202" t="s">
        <v>1293</v>
      </c>
      <c r="E1326" s="241" t="s">
        <v>3</v>
      </c>
      <c r="F1326" s="120"/>
      <c r="G1326" s="230">
        <v>13.03</v>
      </c>
      <c r="H1326" s="131">
        <f t="shared" si="102"/>
        <v>0</v>
      </c>
      <c r="I1326" s="173"/>
      <c r="J1326" s="194" t="str">
        <f t="shared" si="101"/>
        <v>-</v>
      </c>
    </row>
    <row r="1327" spans="1:10" s="165" customFormat="1" ht="15.75" hidden="1" customHeight="1">
      <c r="A1327" s="193" t="str">
        <f>CONCATENATE($P$1301,SUM($J$1302:J1327))</f>
        <v>20.3.0</v>
      </c>
      <c r="B1327" s="222" t="s">
        <v>2597</v>
      </c>
      <c r="C1327" s="222"/>
      <c r="D1327" s="202" t="s">
        <v>1350</v>
      </c>
      <c r="E1327" s="241" t="s">
        <v>3</v>
      </c>
      <c r="F1327" s="120"/>
      <c r="G1327" s="230">
        <v>20.260000000000002</v>
      </c>
      <c r="H1327" s="131">
        <f t="shared" si="102"/>
        <v>0</v>
      </c>
      <c r="I1327" s="173"/>
      <c r="J1327" s="194" t="str">
        <f t="shared" si="101"/>
        <v>-</v>
      </c>
    </row>
    <row r="1328" spans="1:10" s="165" customFormat="1" ht="15.75" hidden="1" customHeight="1">
      <c r="A1328" s="193" t="str">
        <f>CONCATENATE($P$1301,SUM($J$1302:J1328))</f>
        <v>20.3.0</v>
      </c>
      <c r="B1328" s="222" t="s">
        <v>2598</v>
      </c>
      <c r="C1328" s="222"/>
      <c r="D1328" s="202" t="s">
        <v>1351</v>
      </c>
      <c r="E1328" s="241" t="s">
        <v>3</v>
      </c>
      <c r="F1328" s="120"/>
      <c r="G1328" s="230">
        <v>21.26</v>
      </c>
      <c r="H1328" s="131">
        <f t="shared" si="102"/>
        <v>0</v>
      </c>
      <c r="I1328" s="173"/>
      <c r="J1328" s="194" t="str">
        <f t="shared" si="101"/>
        <v>-</v>
      </c>
    </row>
    <row r="1329" spans="1:10" s="165" customFormat="1" ht="15.75" hidden="1" customHeight="1">
      <c r="A1329" s="193" t="str">
        <f>CONCATENATE($P$1301,SUM($J$1302:J1329))</f>
        <v>20.3.0</v>
      </c>
      <c r="B1329" s="222" t="s">
        <v>2599</v>
      </c>
      <c r="C1329" s="222"/>
      <c r="D1329" s="202" t="s">
        <v>1352</v>
      </c>
      <c r="E1329" s="241" t="s">
        <v>3</v>
      </c>
      <c r="F1329" s="120"/>
      <c r="G1329" s="230">
        <v>28.26</v>
      </c>
      <c r="H1329" s="131">
        <f t="shared" si="102"/>
        <v>0</v>
      </c>
      <c r="I1329" s="173"/>
      <c r="J1329" s="194" t="str">
        <f t="shared" si="101"/>
        <v>-</v>
      </c>
    </row>
    <row r="1330" spans="1:10" s="165" customFormat="1" ht="15.75" hidden="1" customHeight="1">
      <c r="A1330" s="193" t="str">
        <f>CONCATENATE($P$1301,SUM($J$1302:J1330))</f>
        <v>20.3.0</v>
      </c>
      <c r="B1330" s="222" t="s">
        <v>2600</v>
      </c>
      <c r="C1330" s="222"/>
      <c r="D1330" s="202" t="s">
        <v>1353</v>
      </c>
      <c r="E1330" s="241" t="s">
        <v>3</v>
      </c>
      <c r="F1330" s="120"/>
      <c r="G1330" s="230">
        <v>98.26</v>
      </c>
      <c r="H1330" s="131">
        <f t="shared" si="102"/>
        <v>0</v>
      </c>
      <c r="I1330" s="173"/>
      <c r="J1330" s="194" t="str">
        <f t="shared" si="101"/>
        <v>-</v>
      </c>
    </row>
    <row r="1331" spans="1:10" s="165" customFormat="1" ht="15.75" hidden="1" customHeight="1">
      <c r="A1331" s="193" t="str">
        <f>CONCATENATE($P$1301,SUM($J$1302:J1331))</f>
        <v>20.3.0</v>
      </c>
      <c r="B1331" s="222" t="s">
        <v>2601</v>
      </c>
      <c r="C1331" s="222"/>
      <c r="D1331" s="202" t="s">
        <v>1354</v>
      </c>
      <c r="E1331" s="241" t="s">
        <v>3</v>
      </c>
      <c r="F1331" s="120"/>
      <c r="G1331" s="230">
        <v>7.6</v>
      </c>
      <c r="H1331" s="131">
        <f t="shared" si="102"/>
        <v>0</v>
      </c>
      <c r="I1331" s="173"/>
      <c r="J1331" s="194" t="str">
        <f t="shared" si="101"/>
        <v>-</v>
      </c>
    </row>
    <row r="1332" spans="1:10" s="165" customFormat="1" ht="15.75" hidden="1" customHeight="1">
      <c r="A1332" s="193" t="str">
        <f>CONCATENATE($P$1301,SUM($J$1302:J1332))</f>
        <v>20.3.0</v>
      </c>
      <c r="B1332" s="222" t="s">
        <v>2602</v>
      </c>
      <c r="C1332" s="222"/>
      <c r="D1332" s="202" t="s">
        <v>1294</v>
      </c>
      <c r="E1332" s="241" t="s">
        <v>3</v>
      </c>
      <c r="F1332" s="120"/>
      <c r="G1332" s="230">
        <v>13.03</v>
      </c>
      <c r="H1332" s="131">
        <f t="shared" si="102"/>
        <v>0</v>
      </c>
      <c r="I1332" s="173"/>
      <c r="J1332" s="194" t="str">
        <f t="shared" si="101"/>
        <v>-</v>
      </c>
    </row>
    <row r="1333" spans="1:10" s="165" customFormat="1" ht="15.75" hidden="1" customHeight="1">
      <c r="A1333" s="193" t="str">
        <f>CONCATENATE($P$1301,SUM($J$1302:J1333))</f>
        <v>20.3.0</v>
      </c>
      <c r="B1333" s="222" t="s">
        <v>2603</v>
      </c>
      <c r="C1333" s="222"/>
      <c r="D1333" s="202" t="s">
        <v>1295</v>
      </c>
      <c r="E1333" s="241" t="s">
        <v>3</v>
      </c>
      <c r="F1333" s="120"/>
      <c r="G1333" s="230">
        <v>18.23</v>
      </c>
      <c r="H1333" s="131">
        <f t="shared" si="102"/>
        <v>0</v>
      </c>
      <c r="I1333" s="173"/>
      <c r="J1333" s="194" t="str">
        <f t="shared" si="101"/>
        <v>-</v>
      </c>
    </row>
    <row r="1334" spans="1:10" s="165" customFormat="1" ht="15.75" hidden="1" customHeight="1">
      <c r="A1334" s="193" t="str">
        <f>CONCATENATE($P$1301,SUM($J$1302:J1334))</f>
        <v>20.3.0</v>
      </c>
      <c r="B1334" s="222" t="s">
        <v>2604</v>
      </c>
      <c r="C1334" s="222"/>
      <c r="D1334" s="202" t="s">
        <v>1296</v>
      </c>
      <c r="E1334" s="241" t="s">
        <v>3</v>
      </c>
      <c r="F1334" s="120"/>
      <c r="G1334" s="230">
        <v>20.23</v>
      </c>
      <c r="H1334" s="131">
        <f t="shared" si="102"/>
        <v>0</v>
      </c>
      <c r="I1334" s="173"/>
      <c r="J1334" s="194" t="str">
        <f t="shared" si="101"/>
        <v>-</v>
      </c>
    </row>
    <row r="1335" spans="1:10" s="165" customFormat="1" ht="15.75" hidden="1" customHeight="1">
      <c r="A1335" s="193" t="str">
        <f>CONCATENATE($P$1301,SUM($J$1302:J1335))</f>
        <v>20.3.0</v>
      </c>
      <c r="B1335" s="222" t="s">
        <v>2605</v>
      </c>
      <c r="C1335" s="222"/>
      <c r="D1335" s="202" t="s">
        <v>1297</v>
      </c>
      <c r="E1335" s="241" t="s">
        <v>3</v>
      </c>
      <c r="F1335" s="120"/>
      <c r="G1335" s="230">
        <v>45.16</v>
      </c>
      <c r="H1335" s="131">
        <f t="shared" si="102"/>
        <v>0</v>
      </c>
      <c r="I1335" s="173"/>
      <c r="J1335" s="194" t="str">
        <f t="shared" si="101"/>
        <v>-</v>
      </c>
    </row>
    <row r="1336" spans="1:10" s="165" customFormat="1" ht="15.75" hidden="1" customHeight="1">
      <c r="A1336" s="193" t="str">
        <f>CONCATENATE($P$1301,SUM($J$1302:J1336))</f>
        <v>20.3.0</v>
      </c>
      <c r="B1336" s="222" t="s">
        <v>2606</v>
      </c>
      <c r="C1336" s="222"/>
      <c r="D1336" s="202" t="s">
        <v>1355</v>
      </c>
      <c r="E1336" s="241" t="s">
        <v>3</v>
      </c>
      <c r="F1336" s="120"/>
      <c r="G1336" s="230">
        <v>20.39</v>
      </c>
      <c r="H1336" s="131">
        <f t="shared" si="102"/>
        <v>0</v>
      </c>
      <c r="I1336" s="173"/>
      <c r="J1336" s="194" t="str">
        <f t="shared" si="101"/>
        <v>-</v>
      </c>
    </row>
    <row r="1337" spans="1:10" s="165" customFormat="1" ht="15.75" hidden="1" customHeight="1">
      <c r="A1337" s="193" t="str">
        <f>CONCATENATE($P$1301,SUM($J$1302:J1337))</f>
        <v>20.3.0</v>
      </c>
      <c r="B1337" s="222" t="s">
        <v>2607</v>
      </c>
      <c r="C1337" s="222"/>
      <c r="D1337" s="202" t="s">
        <v>1356</v>
      </c>
      <c r="E1337" s="241" t="s">
        <v>3</v>
      </c>
      <c r="F1337" s="120"/>
      <c r="G1337" s="230">
        <v>28.04</v>
      </c>
      <c r="H1337" s="131">
        <f t="shared" si="102"/>
        <v>0</v>
      </c>
      <c r="I1337" s="173"/>
      <c r="J1337" s="194" t="str">
        <f t="shared" si="101"/>
        <v>-</v>
      </c>
    </row>
    <row r="1338" spans="1:10" s="165" customFormat="1" ht="15.75" hidden="1" customHeight="1">
      <c r="A1338" s="193" t="str">
        <f>CONCATENATE($P$1301,SUM($J$1302:J1338))</f>
        <v>20.3.0</v>
      </c>
      <c r="B1338" s="222" t="s">
        <v>2608</v>
      </c>
      <c r="C1338" s="222"/>
      <c r="D1338" s="202" t="s">
        <v>1298</v>
      </c>
      <c r="E1338" s="241" t="s">
        <v>1391</v>
      </c>
      <c r="F1338" s="120"/>
      <c r="G1338" s="230">
        <v>18.89</v>
      </c>
      <c r="H1338" s="131">
        <f t="shared" si="102"/>
        <v>0</v>
      </c>
      <c r="I1338" s="173"/>
      <c r="J1338" s="194" t="str">
        <f t="shared" si="101"/>
        <v>-</v>
      </c>
    </row>
    <row r="1339" spans="1:10" s="165" customFormat="1" ht="15.75" hidden="1" customHeight="1">
      <c r="A1339" s="193" t="str">
        <f>CONCATENATE($P$1301,SUM($J$1302:J1339))</f>
        <v>20.3.0</v>
      </c>
      <c r="B1339" s="222" t="s">
        <v>2609</v>
      </c>
      <c r="C1339" s="222"/>
      <c r="D1339" s="202" t="s">
        <v>1299</v>
      </c>
      <c r="E1339" s="241" t="s">
        <v>1391</v>
      </c>
      <c r="F1339" s="120"/>
      <c r="G1339" s="230">
        <v>28.66</v>
      </c>
      <c r="H1339" s="131">
        <f t="shared" si="102"/>
        <v>0</v>
      </c>
      <c r="I1339" s="173"/>
      <c r="J1339" s="194" t="str">
        <f t="shared" si="101"/>
        <v>-</v>
      </c>
    </row>
    <row r="1340" spans="1:10" s="165" customFormat="1" ht="15.75" hidden="1" customHeight="1">
      <c r="A1340" s="193" t="str">
        <f>CONCATENATE($P$1301,SUM($J$1302:J1340))</f>
        <v>20.3.0</v>
      </c>
      <c r="B1340" s="222" t="s">
        <v>2610</v>
      </c>
      <c r="C1340" s="222"/>
      <c r="D1340" s="202" t="s">
        <v>1300</v>
      </c>
      <c r="E1340" s="241" t="s">
        <v>1391</v>
      </c>
      <c r="F1340" s="120"/>
      <c r="G1340" s="230">
        <v>42.33</v>
      </c>
      <c r="H1340" s="131">
        <f t="shared" si="102"/>
        <v>0</v>
      </c>
      <c r="I1340" s="173"/>
      <c r="J1340" s="194" t="str">
        <f t="shared" si="101"/>
        <v>-</v>
      </c>
    </row>
    <row r="1341" spans="1:10" s="165" customFormat="1" ht="15.75" hidden="1" customHeight="1">
      <c r="A1341" s="193" t="str">
        <f>CONCATENATE($P$1301,SUM($J$1302:J1341))</f>
        <v>20.3.0</v>
      </c>
      <c r="B1341" s="222" t="s">
        <v>2611</v>
      </c>
      <c r="C1341" s="222"/>
      <c r="D1341" s="202" t="s">
        <v>1301</v>
      </c>
      <c r="E1341" s="241" t="s">
        <v>1391</v>
      </c>
      <c r="F1341" s="120"/>
      <c r="G1341" s="230">
        <v>49.95</v>
      </c>
      <c r="H1341" s="131">
        <f t="shared" si="102"/>
        <v>0</v>
      </c>
      <c r="I1341" s="173"/>
      <c r="J1341" s="194" t="str">
        <f t="shared" si="101"/>
        <v>-</v>
      </c>
    </row>
    <row r="1342" spans="1:10" s="165" customFormat="1" ht="15.75" hidden="1" customHeight="1">
      <c r="A1342" s="193" t="str">
        <f>CONCATENATE($P$1301,SUM($J$1302:J1342))</f>
        <v>20.3.0</v>
      </c>
      <c r="B1342" s="222" t="s">
        <v>2612</v>
      </c>
      <c r="C1342" s="222"/>
      <c r="D1342" s="202" t="s">
        <v>1302</v>
      </c>
      <c r="E1342" s="241" t="s">
        <v>3</v>
      </c>
      <c r="F1342" s="120"/>
      <c r="G1342" s="230">
        <v>16.760000000000002</v>
      </c>
      <c r="H1342" s="131">
        <f t="shared" si="102"/>
        <v>0</v>
      </c>
      <c r="I1342" s="173"/>
      <c r="J1342" s="194" t="str">
        <f t="shared" si="101"/>
        <v>-</v>
      </c>
    </row>
    <row r="1343" spans="1:10" s="165" customFormat="1" ht="15.75" hidden="1" customHeight="1">
      <c r="A1343" s="193" t="str">
        <f>CONCATENATE($P$1301,SUM($J$1302:J1343))</f>
        <v>20.3.0</v>
      </c>
      <c r="B1343" s="222" t="s">
        <v>2613</v>
      </c>
      <c r="C1343" s="222"/>
      <c r="D1343" s="202" t="s">
        <v>1303</v>
      </c>
      <c r="E1343" s="241" t="s">
        <v>3</v>
      </c>
      <c r="F1343" s="120"/>
      <c r="G1343" s="230">
        <v>19.760000000000002</v>
      </c>
      <c r="H1343" s="131">
        <f t="shared" si="102"/>
        <v>0</v>
      </c>
      <c r="I1343" s="173"/>
      <c r="J1343" s="194" t="str">
        <f t="shared" si="101"/>
        <v>-</v>
      </c>
    </row>
    <row r="1344" spans="1:10" s="165" customFormat="1" ht="15.75" hidden="1" customHeight="1">
      <c r="A1344" s="193" t="str">
        <f>CONCATENATE($P$1301,SUM($J$1302:J1344))</f>
        <v>20.3.0</v>
      </c>
      <c r="B1344" s="222" t="s">
        <v>2614</v>
      </c>
      <c r="C1344" s="222"/>
      <c r="D1344" s="202" t="s">
        <v>1304</v>
      </c>
      <c r="E1344" s="241" t="s">
        <v>3</v>
      </c>
      <c r="F1344" s="120"/>
      <c r="G1344" s="230">
        <v>24.76</v>
      </c>
      <c r="H1344" s="131">
        <f t="shared" si="102"/>
        <v>0</v>
      </c>
      <c r="I1344" s="173"/>
      <c r="J1344" s="194" t="str">
        <f t="shared" si="101"/>
        <v>-</v>
      </c>
    </row>
    <row r="1345" spans="1:16" s="165" customFormat="1" ht="15.75" hidden="1" customHeight="1">
      <c r="A1345" s="193" t="str">
        <f>CONCATENATE($P$1301,SUM($J$1302:J1345))</f>
        <v>20.3.0</v>
      </c>
      <c r="B1345" s="222" t="s">
        <v>2615</v>
      </c>
      <c r="C1345" s="222"/>
      <c r="D1345" s="202" t="s">
        <v>1305</v>
      </c>
      <c r="E1345" s="241" t="s">
        <v>3</v>
      </c>
      <c r="F1345" s="120"/>
      <c r="G1345" s="230">
        <v>31.86</v>
      </c>
      <c r="H1345" s="131">
        <f t="shared" si="102"/>
        <v>0</v>
      </c>
      <c r="I1345" s="173"/>
      <c r="J1345" s="194" t="str">
        <f t="shared" si="101"/>
        <v>-</v>
      </c>
    </row>
    <row r="1346" spans="1:16" s="165" customFormat="1" ht="15.75" hidden="1" customHeight="1">
      <c r="A1346" s="210"/>
      <c r="B1346" s="166"/>
      <c r="C1346" s="467"/>
      <c r="D1346" s="167"/>
      <c r="E1346" s="46" t="s">
        <v>1263</v>
      </c>
      <c r="F1346" s="156"/>
      <c r="G1346" s="232"/>
      <c r="H1346" s="157" t="str">
        <f>A1301</f>
        <v>20.3</v>
      </c>
      <c r="I1346" s="186">
        <f>SUM(H1302:H1345)</f>
        <v>0</v>
      </c>
      <c r="J1346" s="207" t="str">
        <f>IF(I1346&gt;0.01,1,"")</f>
        <v/>
      </c>
    </row>
    <row r="1347" spans="1:16" s="165" customFormat="1" ht="15.75" hidden="1" customHeight="1">
      <c r="A1347" s="288" t="s">
        <v>1379</v>
      </c>
      <c r="B1347" s="289"/>
      <c r="C1347" s="456"/>
      <c r="D1347" s="290" t="s">
        <v>827</v>
      </c>
      <c r="E1347" s="291"/>
      <c r="F1347" s="292"/>
      <c r="G1347" s="293"/>
      <c r="H1347" s="294"/>
      <c r="I1347" s="295"/>
      <c r="J1347" s="207" t="str">
        <f>IF(SUM(F1348:F1384)&gt;0.001,1,"")</f>
        <v/>
      </c>
      <c r="M1347" s="165" t="str">
        <f>CONCATENATE(".",SUM(J1183,J1347))</f>
        <v>.0</v>
      </c>
      <c r="P1347" s="165" t="str">
        <f>CONCATENATE(A1347,".")</f>
        <v>20.4.</v>
      </c>
    </row>
    <row r="1348" spans="1:16" s="195" customFormat="1" ht="15.75" hidden="1" customHeight="1">
      <c r="A1348" s="193" t="str">
        <f>CONCATENATE($P$1347,SUM($J1348:J$1348))</f>
        <v>20.4.0</v>
      </c>
      <c r="B1348" s="222">
        <v>181296</v>
      </c>
      <c r="C1348" s="222"/>
      <c r="D1348" s="202" t="s">
        <v>860</v>
      </c>
      <c r="E1348" s="241" t="s">
        <v>3</v>
      </c>
      <c r="F1348" s="111"/>
      <c r="G1348" s="230">
        <v>240.72</v>
      </c>
      <c r="H1348" s="131">
        <f>F1348*G1348</f>
        <v>0</v>
      </c>
      <c r="I1348" s="132"/>
      <c r="J1348" s="201" t="str">
        <f t="shared" ref="J1348:J1385" si="103">IF(F1348&gt;0.01,1,"-")</f>
        <v>-</v>
      </c>
    </row>
    <row r="1349" spans="1:16" s="195" customFormat="1" ht="15.75" hidden="1" customHeight="1">
      <c r="A1349" s="193" t="str">
        <f>CONCATENATE($P$1347,SUM($J$1348:J1349))</f>
        <v>20.4.0</v>
      </c>
      <c r="B1349" s="222">
        <v>181295</v>
      </c>
      <c r="C1349" s="222"/>
      <c r="D1349" s="202" t="s">
        <v>859</v>
      </c>
      <c r="E1349" s="241" t="s">
        <v>3</v>
      </c>
      <c r="F1349" s="111"/>
      <c r="G1349" s="230">
        <v>272.89999999999998</v>
      </c>
      <c r="H1349" s="131">
        <f t="shared" ref="H1349:H1385" si="104">F1349*G1349</f>
        <v>0</v>
      </c>
      <c r="I1349" s="132"/>
      <c r="J1349" s="201" t="str">
        <f t="shared" si="103"/>
        <v>-</v>
      </c>
    </row>
    <row r="1350" spans="1:16" s="195" customFormat="1" ht="15.75" hidden="1" customHeight="1">
      <c r="A1350" s="296" t="str">
        <f>CONCATENATE($P$1347,SUM($J$1348:J1350))</f>
        <v>20.4.0</v>
      </c>
      <c r="B1350" s="222">
        <v>180414</v>
      </c>
      <c r="C1350" s="222"/>
      <c r="D1350" s="202" t="s">
        <v>847</v>
      </c>
      <c r="E1350" s="241" t="s">
        <v>3</v>
      </c>
      <c r="F1350" s="111"/>
      <c r="G1350" s="230">
        <v>133.78</v>
      </c>
      <c r="H1350" s="131">
        <f t="shared" si="104"/>
        <v>0</v>
      </c>
      <c r="I1350" s="132"/>
      <c r="J1350" s="201" t="str">
        <f t="shared" si="103"/>
        <v>-</v>
      </c>
    </row>
    <row r="1351" spans="1:16" s="172" customFormat="1" ht="15.75" hidden="1" customHeight="1">
      <c r="A1351" s="193" t="str">
        <f>CONCATENATE($P$1347,SUM($J$1348:J1351))</f>
        <v>20.4.0</v>
      </c>
      <c r="B1351" s="222">
        <v>180680</v>
      </c>
      <c r="C1351" s="222"/>
      <c r="D1351" s="202" t="s">
        <v>845</v>
      </c>
      <c r="E1351" s="241" t="s">
        <v>3</v>
      </c>
      <c r="F1351" s="120"/>
      <c r="G1351" s="230">
        <v>204.05</v>
      </c>
      <c r="H1351" s="131">
        <f t="shared" si="104"/>
        <v>0</v>
      </c>
      <c r="I1351" s="135"/>
      <c r="J1351" s="211" t="str">
        <f t="shared" si="103"/>
        <v>-</v>
      </c>
    </row>
    <row r="1352" spans="1:16" s="195" customFormat="1" ht="15.75" hidden="1" customHeight="1">
      <c r="A1352" s="193" t="str">
        <f>CONCATENATE($P$1347,SUM($J$1348:J1352))</f>
        <v>20.4.0</v>
      </c>
      <c r="B1352" s="222">
        <v>180413</v>
      </c>
      <c r="C1352" s="222"/>
      <c r="D1352" s="202" t="s">
        <v>849</v>
      </c>
      <c r="E1352" s="241" t="s">
        <v>3</v>
      </c>
      <c r="F1352" s="111"/>
      <c r="G1352" s="230">
        <v>226.99</v>
      </c>
      <c r="H1352" s="131">
        <f t="shared" si="104"/>
        <v>0</v>
      </c>
      <c r="I1352" s="132"/>
      <c r="J1352" s="201" t="str">
        <f t="shared" si="103"/>
        <v>-</v>
      </c>
    </row>
    <row r="1353" spans="1:16" s="195" customFormat="1" ht="15.75" hidden="1" customHeight="1">
      <c r="A1353" s="296" t="str">
        <f>CONCATENATE($P$1347,SUM($J$1348:J1353))</f>
        <v>20.4.0</v>
      </c>
      <c r="B1353" s="222">
        <v>180679</v>
      </c>
      <c r="C1353" s="222"/>
      <c r="D1353" s="202" t="s">
        <v>844</v>
      </c>
      <c r="E1353" s="241" t="s">
        <v>3</v>
      </c>
      <c r="F1353" s="111"/>
      <c r="G1353" s="230">
        <v>286.8</v>
      </c>
      <c r="H1353" s="131">
        <f t="shared" si="104"/>
        <v>0</v>
      </c>
      <c r="I1353" s="132"/>
      <c r="J1353" s="201" t="str">
        <f t="shared" si="103"/>
        <v>-</v>
      </c>
    </row>
    <row r="1354" spans="1:16" s="172" customFormat="1" ht="15.75" hidden="1" customHeight="1">
      <c r="A1354" s="193" t="str">
        <f>CONCATENATE($P$1347,SUM($J$1348:J1354))</f>
        <v>20.4.0</v>
      </c>
      <c r="B1354" s="222">
        <v>180678</v>
      </c>
      <c r="C1354" s="222"/>
      <c r="D1354" s="202" t="s">
        <v>843</v>
      </c>
      <c r="E1354" s="241" t="s">
        <v>3</v>
      </c>
      <c r="F1354" s="120"/>
      <c r="G1354" s="230">
        <v>383.91</v>
      </c>
      <c r="H1354" s="131">
        <f t="shared" si="104"/>
        <v>0</v>
      </c>
      <c r="I1354" s="135"/>
      <c r="J1354" s="211" t="str">
        <f t="shared" si="103"/>
        <v>-</v>
      </c>
    </row>
    <row r="1355" spans="1:16" s="195" customFormat="1" ht="15.75" hidden="1" customHeight="1">
      <c r="A1355" s="193" t="str">
        <f>CONCATENATE($P$1347,SUM($J$1348:J1355))</f>
        <v>20.4.0</v>
      </c>
      <c r="B1355" s="222">
        <v>180352</v>
      </c>
      <c r="C1355" s="222"/>
      <c r="D1355" s="202" t="s">
        <v>830</v>
      </c>
      <c r="E1355" s="241" t="s">
        <v>3</v>
      </c>
      <c r="F1355" s="111"/>
      <c r="G1355" s="230">
        <v>450.99</v>
      </c>
      <c r="H1355" s="131">
        <f t="shared" si="104"/>
        <v>0</v>
      </c>
      <c r="I1355" s="132"/>
      <c r="J1355" s="201" t="str">
        <f t="shared" si="103"/>
        <v>-</v>
      </c>
    </row>
    <row r="1356" spans="1:16" s="195" customFormat="1" ht="15.75" hidden="1" customHeight="1">
      <c r="A1356" s="193" t="str">
        <f>CONCATENATE($P$1347,SUM($J$1348:J1356))</f>
        <v>20.4.0</v>
      </c>
      <c r="B1356" s="222">
        <v>180094</v>
      </c>
      <c r="C1356" s="222"/>
      <c r="D1356" s="202" t="s">
        <v>848</v>
      </c>
      <c r="E1356" s="241" t="s">
        <v>3</v>
      </c>
      <c r="F1356" s="111"/>
      <c r="G1356" s="230">
        <v>623.52</v>
      </c>
      <c r="H1356" s="131">
        <f t="shared" si="104"/>
        <v>0</v>
      </c>
      <c r="I1356" s="132"/>
      <c r="J1356" s="201" t="str">
        <f t="shared" si="103"/>
        <v>-</v>
      </c>
    </row>
    <row r="1357" spans="1:16" s="195" customFormat="1" ht="15.75" hidden="1" customHeight="1">
      <c r="A1357" s="193" t="str">
        <f>CONCATENATE($P$1347,SUM($J$1348:J1357))</f>
        <v>20.4.0</v>
      </c>
      <c r="B1357" s="222">
        <v>180687</v>
      </c>
      <c r="C1357" s="222"/>
      <c r="D1357" s="202" t="s">
        <v>1181</v>
      </c>
      <c r="E1357" s="241" t="s">
        <v>3</v>
      </c>
      <c r="F1357" s="111"/>
      <c r="G1357" s="230">
        <v>715.87</v>
      </c>
      <c r="H1357" s="131">
        <f t="shared" si="104"/>
        <v>0</v>
      </c>
      <c r="I1357" s="132"/>
      <c r="J1357" s="201" t="str">
        <f t="shared" si="103"/>
        <v>-</v>
      </c>
    </row>
    <row r="1358" spans="1:16" s="172" customFormat="1" ht="15.75" hidden="1" customHeight="1">
      <c r="A1358" s="193" t="str">
        <f>CONCATENATE($P$1347,SUM($J$1348:J1358))</f>
        <v>20.4.0</v>
      </c>
      <c r="B1358" s="222">
        <v>180093</v>
      </c>
      <c r="C1358" s="222"/>
      <c r="D1358" s="202" t="s">
        <v>846</v>
      </c>
      <c r="E1358" s="241" t="s">
        <v>3</v>
      </c>
      <c r="F1358" s="120"/>
      <c r="G1358" s="230">
        <v>14.04</v>
      </c>
      <c r="H1358" s="131">
        <f t="shared" si="104"/>
        <v>0</v>
      </c>
      <c r="I1358" s="135"/>
      <c r="J1358" s="211" t="str">
        <f t="shared" si="103"/>
        <v>-</v>
      </c>
    </row>
    <row r="1359" spans="1:16" s="195" customFormat="1" ht="15.75" hidden="1" customHeight="1">
      <c r="A1359" s="193" t="str">
        <f>CONCATENATE($P$1347,SUM($J$1348:J1359))</f>
        <v>20.4.0</v>
      </c>
      <c r="B1359" s="222">
        <v>180417</v>
      </c>
      <c r="C1359" s="222"/>
      <c r="D1359" s="202" t="s">
        <v>838</v>
      </c>
      <c r="E1359" s="241" t="s">
        <v>3</v>
      </c>
      <c r="F1359" s="111"/>
      <c r="G1359" s="230">
        <v>2439.23</v>
      </c>
      <c r="H1359" s="131">
        <f t="shared" si="104"/>
        <v>0</v>
      </c>
      <c r="I1359" s="132"/>
      <c r="J1359" s="201" t="str">
        <f t="shared" si="103"/>
        <v>-</v>
      </c>
    </row>
    <row r="1360" spans="1:16" s="195" customFormat="1" ht="15.75" hidden="1" customHeight="1">
      <c r="A1360" s="193" t="str">
        <f>CONCATENATE($P$1347,SUM($J$1348:J1360))</f>
        <v>20.4.0</v>
      </c>
      <c r="B1360" s="222">
        <v>180485</v>
      </c>
      <c r="C1360" s="222"/>
      <c r="D1360" s="202" t="s">
        <v>1249</v>
      </c>
      <c r="E1360" s="241" t="s">
        <v>3</v>
      </c>
      <c r="F1360" s="111"/>
      <c r="G1360" s="230">
        <v>3500.58</v>
      </c>
      <c r="H1360" s="131">
        <f t="shared" si="104"/>
        <v>0</v>
      </c>
      <c r="I1360" s="132"/>
      <c r="J1360" s="201" t="str">
        <f t="shared" si="103"/>
        <v>-</v>
      </c>
    </row>
    <row r="1361" spans="1:10" s="195" customFormat="1" ht="15.75" hidden="1" customHeight="1">
      <c r="A1361" s="193" t="str">
        <f>CONCATENATE($P$1347,SUM($J$1348:J1361))</f>
        <v>20.4.0</v>
      </c>
      <c r="B1361" s="222">
        <v>180416</v>
      </c>
      <c r="C1361" s="222"/>
      <c r="D1361" s="202" t="s">
        <v>1250</v>
      </c>
      <c r="E1361" s="241" t="s">
        <v>3</v>
      </c>
      <c r="F1361" s="111"/>
      <c r="G1361" s="230">
        <v>5744.36</v>
      </c>
      <c r="H1361" s="131">
        <f t="shared" si="104"/>
        <v>0</v>
      </c>
      <c r="I1361" s="132"/>
      <c r="J1361" s="201" t="str">
        <f t="shared" si="103"/>
        <v>-</v>
      </c>
    </row>
    <row r="1362" spans="1:10" s="195" customFormat="1" ht="15.75" hidden="1" customHeight="1">
      <c r="A1362" s="193" t="str">
        <f>CONCATENATE($P$1347,SUM($J$1348:J1362))</f>
        <v>20.4.0</v>
      </c>
      <c r="B1362" s="222">
        <v>180551</v>
      </c>
      <c r="C1362" s="222"/>
      <c r="D1362" s="202" t="s">
        <v>841</v>
      </c>
      <c r="E1362" s="241" t="s">
        <v>3</v>
      </c>
      <c r="F1362" s="111"/>
      <c r="G1362" s="230">
        <v>4449.17</v>
      </c>
      <c r="H1362" s="131">
        <f t="shared" si="104"/>
        <v>0</v>
      </c>
      <c r="I1362" s="132"/>
      <c r="J1362" s="201" t="str">
        <f t="shared" si="103"/>
        <v>-</v>
      </c>
    </row>
    <row r="1363" spans="1:10" s="195" customFormat="1" ht="15.75" hidden="1" customHeight="1">
      <c r="A1363" s="193" t="str">
        <f>CONCATENATE($P$1347,SUM($J$1348:J1363))</f>
        <v>20.4.0</v>
      </c>
      <c r="B1363" s="222">
        <v>180550</v>
      </c>
      <c r="C1363" s="222"/>
      <c r="D1363" s="202" t="s">
        <v>1388</v>
      </c>
      <c r="E1363" s="241" t="s">
        <v>3</v>
      </c>
      <c r="F1363" s="111"/>
      <c r="G1363" s="230">
        <v>5743.16</v>
      </c>
      <c r="H1363" s="131">
        <f t="shared" si="104"/>
        <v>0</v>
      </c>
      <c r="I1363" s="132"/>
      <c r="J1363" s="201" t="str">
        <f t="shared" si="103"/>
        <v>-</v>
      </c>
    </row>
    <row r="1364" spans="1:10" s="195" customFormat="1" ht="15.75" hidden="1" customHeight="1">
      <c r="A1364" s="193" t="str">
        <f>CONCATENATE($P$1347,SUM($J$1348:J1364))</f>
        <v>20.4.0</v>
      </c>
      <c r="B1364" s="222">
        <v>180549</v>
      </c>
      <c r="C1364" s="222"/>
      <c r="D1364" s="202" t="s">
        <v>840</v>
      </c>
      <c r="E1364" s="241" t="s">
        <v>3</v>
      </c>
      <c r="F1364" s="111"/>
      <c r="G1364" s="230">
        <v>8946.7099999999991</v>
      </c>
      <c r="H1364" s="131">
        <f t="shared" si="104"/>
        <v>0</v>
      </c>
      <c r="I1364" s="132"/>
      <c r="J1364" s="201" t="str">
        <f t="shared" si="103"/>
        <v>-</v>
      </c>
    </row>
    <row r="1365" spans="1:10" s="195" customFormat="1" ht="15.75" hidden="1" customHeight="1">
      <c r="A1365" s="193" t="str">
        <f>CONCATENATE($P$1347,SUM($J$1348:J1365))</f>
        <v>20.4.0</v>
      </c>
      <c r="B1365" s="222">
        <v>180548</v>
      </c>
      <c r="C1365" s="222"/>
      <c r="D1365" s="202" t="s">
        <v>839</v>
      </c>
      <c r="E1365" s="241" t="s">
        <v>3</v>
      </c>
      <c r="F1365" s="111"/>
      <c r="G1365" s="230">
        <v>11633.6</v>
      </c>
      <c r="H1365" s="131">
        <f t="shared" si="104"/>
        <v>0</v>
      </c>
      <c r="I1365" s="132"/>
      <c r="J1365" s="201" t="str">
        <f t="shared" si="103"/>
        <v>-</v>
      </c>
    </row>
    <row r="1366" spans="1:10" s="195" customFormat="1" ht="15.75" hidden="1" customHeight="1">
      <c r="A1366" s="193" t="str">
        <f>CONCATENATE($P$1347,SUM($J$1348:J1366))</f>
        <v>20.4.0</v>
      </c>
      <c r="B1366" s="222">
        <v>180349</v>
      </c>
      <c r="C1366" s="222"/>
      <c r="D1366" s="202" t="s">
        <v>842</v>
      </c>
      <c r="E1366" s="241" t="s">
        <v>3</v>
      </c>
      <c r="F1366" s="111"/>
      <c r="G1366" s="230">
        <v>1292.97</v>
      </c>
      <c r="H1366" s="131">
        <f t="shared" si="104"/>
        <v>0</v>
      </c>
      <c r="I1366" s="132"/>
      <c r="J1366" s="201" t="str">
        <f t="shared" si="103"/>
        <v>-</v>
      </c>
    </row>
    <row r="1367" spans="1:10" s="195" customFormat="1" ht="15.75" hidden="1" customHeight="1">
      <c r="A1367" s="193" t="str">
        <f>CONCATENATE($P$1347,SUM($J$1348:J1367))</f>
        <v>20.4.0</v>
      </c>
      <c r="B1367" s="222">
        <v>180263</v>
      </c>
      <c r="C1367" s="222"/>
      <c r="D1367" s="202" t="s">
        <v>829</v>
      </c>
      <c r="E1367" s="241" t="s">
        <v>3</v>
      </c>
      <c r="F1367" s="111"/>
      <c r="G1367" s="230">
        <v>2882.34</v>
      </c>
      <c r="H1367" s="131">
        <f t="shared" si="104"/>
        <v>0</v>
      </c>
      <c r="I1367" s="132"/>
      <c r="J1367" s="201" t="str">
        <f t="shared" si="103"/>
        <v>-</v>
      </c>
    </row>
    <row r="1368" spans="1:10" s="195" customFormat="1" ht="15.75" hidden="1" customHeight="1">
      <c r="A1368" s="296" t="str">
        <f>CONCATENATE($P$1347,SUM($J$1348:J1368))</f>
        <v>20.4.0</v>
      </c>
      <c r="B1368" s="317">
        <v>180214</v>
      </c>
      <c r="C1368" s="317"/>
      <c r="D1368" s="202" t="s">
        <v>828</v>
      </c>
      <c r="E1368" s="241" t="s">
        <v>1394</v>
      </c>
      <c r="F1368" s="111"/>
      <c r="G1368" s="310">
        <v>297.37</v>
      </c>
      <c r="H1368" s="131">
        <f t="shared" si="104"/>
        <v>0</v>
      </c>
      <c r="I1368" s="132"/>
      <c r="J1368" s="201" t="str">
        <f t="shared" si="103"/>
        <v>-</v>
      </c>
    </row>
    <row r="1369" spans="1:10" s="195" customFormat="1" ht="15.75" hidden="1" customHeight="1">
      <c r="A1369" s="193" t="str">
        <f>CONCATENATE($P$1347,SUM($J$1348:J1369))</f>
        <v>20.4.0</v>
      </c>
      <c r="B1369" s="222">
        <v>180845</v>
      </c>
      <c r="C1369" s="222"/>
      <c r="D1369" s="202" t="s">
        <v>858</v>
      </c>
      <c r="E1369" s="241" t="s">
        <v>1394</v>
      </c>
      <c r="F1369" s="111"/>
      <c r="G1369" s="230">
        <v>118.95</v>
      </c>
      <c r="H1369" s="131">
        <f t="shared" si="104"/>
        <v>0</v>
      </c>
      <c r="I1369" s="132"/>
      <c r="J1369" s="201" t="str">
        <f t="shared" si="103"/>
        <v>-</v>
      </c>
    </row>
    <row r="1370" spans="1:10" s="195" customFormat="1" ht="15.75" hidden="1" customHeight="1">
      <c r="A1370" s="193" t="str">
        <f>CONCATENATE($P$1347,SUM($J$1348:J1370))</f>
        <v>20.4.0</v>
      </c>
      <c r="B1370" s="222">
        <v>180544</v>
      </c>
      <c r="C1370" s="222"/>
      <c r="D1370" s="202" t="s">
        <v>835</v>
      </c>
      <c r="E1370" s="241" t="s">
        <v>3</v>
      </c>
      <c r="F1370" s="111"/>
      <c r="G1370" s="230">
        <v>2042.62</v>
      </c>
      <c r="H1370" s="131">
        <f t="shared" si="104"/>
        <v>0</v>
      </c>
      <c r="I1370" s="132"/>
      <c r="J1370" s="201" t="str">
        <f t="shared" si="103"/>
        <v>-</v>
      </c>
    </row>
    <row r="1371" spans="1:10" s="195" customFormat="1" ht="15.75" hidden="1" customHeight="1">
      <c r="A1371" s="193" t="str">
        <f>CONCATENATE($P$1347,SUM($J$1348:J1371))</f>
        <v>20.4.0</v>
      </c>
      <c r="B1371" s="222">
        <v>180543</v>
      </c>
      <c r="C1371" s="222"/>
      <c r="D1371" s="202" t="s">
        <v>834</v>
      </c>
      <c r="E1371" s="241" t="s">
        <v>3</v>
      </c>
      <c r="F1371" s="111"/>
      <c r="G1371" s="230">
        <v>2326.62</v>
      </c>
      <c r="H1371" s="131">
        <f t="shared" si="104"/>
        <v>0</v>
      </c>
      <c r="I1371" s="132"/>
      <c r="J1371" s="201" t="str">
        <f t="shared" si="103"/>
        <v>-</v>
      </c>
    </row>
    <row r="1372" spans="1:10" s="195" customFormat="1" ht="15.75" hidden="1" customHeight="1">
      <c r="A1372" s="193" t="str">
        <f>CONCATENATE($P$1347,SUM($J$1348:J1372))</f>
        <v>20.4.0</v>
      </c>
      <c r="B1372" s="222">
        <v>180542</v>
      </c>
      <c r="C1372" s="222"/>
      <c r="D1372" s="202" t="s">
        <v>833</v>
      </c>
      <c r="E1372" s="241" t="s">
        <v>3</v>
      </c>
      <c r="F1372" s="111"/>
      <c r="G1372" s="230">
        <v>3419.47</v>
      </c>
      <c r="H1372" s="131">
        <f t="shared" si="104"/>
        <v>0</v>
      </c>
      <c r="I1372" s="132"/>
      <c r="J1372" s="201" t="str">
        <f t="shared" si="103"/>
        <v>-</v>
      </c>
    </row>
    <row r="1373" spans="1:10" s="195" customFormat="1" ht="15.75" hidden="1" customHeight="1">
      <c r="A1373" s="193" t="str">
        <f>CONCATENATE($P$1347,SUM($J$1348:J1373))</f>
        <v>20.4.0</v>
      </c>
      <c r="B1373" s="222">
        <v>180541</v>
      </c>
      <c r="C1373" s="222"/>
      <c r="D1373" s="202" t="s">
        <v>832</v>
      </c>
      <c r="E1373" s="241" t="s">
        <v>3</v>
      </c>
      <c r="F1373" s="111"/>
      <c r="G1373" s="230">
        <v>3942.96</v>
      </c>
      <c r="H1373" s="131">
        <f t="shared" si="104"/>
        <v>0</v>
      </c>
      <c r="I1373" s="132"/>
      <c r="J1373" s="201" t="str">
        <f t="shared" si="103"/>
        <v>-</v>
      </c>
    </row>
    <row r="1374" spans="1:10" s="195" customFormat="1" ht="15.75" hidden="1" customHeight="1">
      <c r="A1374" s="193" t="str">
        <f>CONCATENATE($P$1347,SUM($J$1348:J1374))</f>
        <v>20.4.0</v>
      </c>
      <c r="B1374" s="222">
        <v>180540</v>
      </c>
      <c r="C1374" s="222"/>
      <c r="D1374" s="202" t="s">
        <v>831</v>
      </c>
      <c r="E1374" s="241" t="s">
        <v>3</v>
      </c>
      <c r="F1374" s="111"/>
      <c r="G1374" s="230">
        <v>5497.55</v>
      </c>
      <c r="H1374" s="131">
        <f t="shared" si="104"/>
        <v>0</v>
      </c>
      <c r="I1374" s="132"/>
      <c r="J1374" s="201" t="str">
        <f t="shared" si="103"/>
        <v>-</v>
      </c>
    </row>
    <row r="1375" spans="1:10" s="195" customFormat="1" ht="15.75" hidden="1" customHeight="1">
      <c r="A1375" s="193" t="str">
        <f>CONCATENATE($P$1347,SUM($J$1348:J1375))</f>
        <v>20.4.0</v>
      </c>
      <c r="B1375" s="222">
        <v>180486</v>
      </c>
      <c r="C1375" s="222"/>
      <c r="D1375" s="202" t="s">
        <v>837</v>
      </c>
      <c r="E1375" s="241" t="s">
        <v>3</v>
      </c>
      <c r="F1375" s="111"/>
      <c r="G1375" s="230">
        <v>1086.6199999999999</v>
      </c>
      <c r="H1375" s="131">
        <f t="shared" si="104"/>
        <v>0</v>
      </c>
      <c r="I1375" s="132"/>
      <c r="J1375" s="201" t="str">
        <f t="shared" si="103"/>
        <v>-</v>
      </c>
    </row>
    <row r="1376" spans="1:10" s="195" customFormat="1" ht="15.75" hidden="1" customHeight="1">
      <c r="A1376" s="193" t="str">
        <f>CONCATENATE($P$1347,SUM($J$1348:J1376))</f>
        <v>20.4.0</v>
      </c>
      <c r="B1376" s="222">
        <v>180350</v>
      </c>
      <c r="C1376" s="222"/>
      <c r="D1376" s="202" t="s">
        <v>836</v>
      </c>
      <c r="E1376" s="241" t="s">
        <v>3</v>
      </c>
      <c r="F1376" s="111"/>
      <c r="G1376" s="230">
        <v>902.03</v>
      </c>
      <c r="H1376" s="131">
        <f t="shared" si="104"/>
        <v>0</v>
      </c>
      <c r="I1376" s="132"/>
      <c r="J1376" s="201" t="str">
        <f t="shared" si="103"/>
        <v>-</v>
      </c>
    </row>
    <row r="1377" spans="1:16" s="195" customFormat="1" ht="15.75" hidden="1" customHeight="1">
      <c r="A1377" s="193" t="str">
        <f>CONCATENATE($P$1347,SUM($J$1348:J1377))</f>
        <v>20.4.0</v>
      </c>
      <c r="B1377" s="222">
        <v>180105</v>
      </c>
      <c r="C1377" s="222"/>
      <c r="D1377" s="202" t="s">
        <v>857</v>
      </c>
      <c r="E1377" s="241" t="s">
        <v>1391</v>
      </c>
      <c r="F1377" s="111"/>
      <c r="G1377" s="230">
        <v>9.86</v>
      </c>
      <c r="H1377" s="131">
        <f t="shared" si="104"/>
        <v>0</v>
      </c>
      <c r="I1377" s="132"/>
      <c r="J1377" s="201" t="str">
        <f t="shared" si="103"/>
        <v>-</v>
      </c>
    </row>
    <row r="1378" spans="1:16" s="172" customFormat="1" ht="15.75" hidden="1" customHeight="1">
      <c r="A1378" s="193" t="str">
        <f>CONCATENATE($P$1347,SUM($J$1348:J1378))</f>
        <v>20.4.0</v>
      </c>
      <c r="B1378" s="222">
        <v>180104</v>
      </c>
      <c r="C1378" s="222"/>
      <c r="D1378" s="202" t="s">
        <v>856</v>
      </c>
      <c r="E1378" s="241" t="s">
        <v>1391</v>
      </c>
      <c r="F1378" s="120"/>
      <c r="G1378" s="230">
        <v>12.36</v>
      </c>
      <c r="H1378" s="131">
        <f t="shared" si="104"/>
        <v>0</v>
      </c>
      <c r="I1378" s="135"/>
      <c r="J1378" s="211" t="str">
        <f t="shared" si="103"/>
        <v>-</v>
      </c>
    </row>
    <row r="1379" spans="1:16" s="172" customFormat="1" ht="15.75" hidden="1" customHeight="1">
      <c r="A1379" s="193" t="str">
        <f>CONCATENATE($P$1347,SUM($J$1348:J1379))</f>
        <v>20.4.0</v>
      </c>
      <c r="B1379" s="222">
        <v>180103</v>
      </c>
      <c r="C1379" s="222"/>
      <c r="D1379" s="202" t="s">
        <v>855</v>
      </c>
      <c r="E1379" s="241" t="s">
        <v>1391</v>
      </c>
      <c r="F1379" s="120"/>
      <c r="G1379" s="230">
        <v>18.41</v>
      </c>
      <c r="H1379" s="131">
        <f t="shared" si="104"/>
        <v>0</v>
      </c>
      <c r="I1379" s="135"/>
      <c r="J1379" s="211" t="str">
        <f t="shared" si="103"/>
        <v>-</v>
      </c>
    </row>
    <row r="1380" spans="1:16" s="172" customFormat="1" ht="15.75" hidden="1" customHeight="1">
      <c r="A1380" s="296" t="str">
        <f>CONCATENATE($P$1347,SUM($J$1348:J1380))</f>
        <v>20.4.0</v>
      </c>
      <c r="B1380" s="222">
        <v>180102</v>
      </c>
      <c r="C1380" s="222"/>
      <c r="D1380" s="202" t="s">
        <v>854</v>
      </c>
      <c r="E1380" s="241" t="s">
        <v>1391</v>
      </c>
      <c r="F1380" s="120"/>
      <c r="G1380" s="230">
        <v>24.75</v>
      </c>
      <c r="H1380" s="131">
        <f t="shared" si="104"/>
        <v>0</v>
      </c>
      <c r="I1380" s="135"/>
      <c r="J1380" s="211" t="str">
        <f t="shared" si="103"/>
        <v>-</v>
      </c>
    </row>
    <row r="1381" spans="1:16" s="195" customFormat="1" ht="15.75" hidden="1" customHeight="1">
      <c r="A1381" s="193" t="str">
        <f>CONCATENATE($P$1347,SUM($J$1348:J1381))</f>
        <v>20.4.0</v>
      </c>
      <c r="B1381" s="222">
        <v>180508</v>
      </c>
      <c r="C1381" s="222"/>
      <c r="D1381" s="202" t="s">
        <v>850</v>
      </c>
      <c r="E1381" s="241" t="s">
        <v>1391</v>
      </c>
      <c r="F1381" s="111"/>
      <c r="G1381" s="230">
        <v>46.74</v>
      </c>
      <c r="H1381" s="131">
        <f t="shared" si="104"/>
        <v>0</v>
      </c>
      <c r="I1381" s="132"/>
      <c r="J1381" s="201" t="str">
        <f t="shared" si="103"/>
        <v>-</v>
      </c>
    </row>
    <row r="1382" spans="1:16" s="195" customFormat="1" ht="15.75" hidden="1" customHeight="1">
      <c r="A1382" s="193" t="str">
        <f>CONCATENATE($P$1347,SUM($J$1348:J1382))</f>
        <v>20.4.0</v>
      </c>
      <c r="B1382" s="222">
        <v>180650</v>
      </c>
      <c r="C1382" s="222"/>
      <c r="D1382" s="202" t="s">
        <v>851</v>
      </c>
      <c r="E1382" s="241" t="s">
        <v>1391</v>
      </c>
      <c r="F1382" s="111"/>
      <c r="G1382" s="230">
        <v>63.54</v>
      </c>
      <c r="H1382" s="131">
        <f t="shared" si="104"/>
        <v>0</v>
      </c>
      <c r="I1382" s="132"/>
      <c r="J1382" s="201" t="str">
        <f t="shared" si="103"/>
        <v>-</v>
      </c>
    </row>
    <row r="1383" spans="1:16" s="195" customFormat="1" ht="15.75" hidden="1" customHeight="1">
      <c r="A1383" s="193" t="str">
        <f>CONCATENATE($P$1347,SUM($J$1348:J1383))</f>
        <v>20.4.0</v>
      </c>
      <c r="B1383" s="222">
        <v>180753</v>
      </c>
      <c r="C1383" s="222"/>
      <c r="D1383" s="202" t="s">
        <v>852</v>
      </c>
      <c r="E1383" s="241" t="s">
        <v>1391</v>
      </c>
      <c r="F1383" s="111"/>
      <c r="G1383" s="230">
        <v>88.13</v>
      </c>
      <c r="H1383" s="131">
        <f t="shared" si="104"/>
        <v>0</v>
      </c>
      <c r="I1383" s="132"/>
      <c r="J1383" s="201" t="str">
        <f t="shared" si="103"/>
        <v>-</v>
      </c>
    </row>
    <row r="1384" spans="1:16" s="195" customFormat="1" ht="15.75" hidden="1" customHeight="1">
      <c r="A1384" s="193" t="str">
        <f>CONCATENATE($P$1347,SUM($J$1348:J1384))</f>
        <v>20.4.0</v>
      </c>
      <c r="B1384" s="222">
        <v>180754</v>
      </c>
      <c r="C1384" s="222"/>
      <c r="D1384" s="202" t="s">
        <v>853</v>
      </c>
      <c r="E1384" s="241" t="s">
        <v>1391</v>
      </c>
      <c r="F1384" s="111"/>
      <c r="G1384" s="230">
        <v>120.2</v>
      </c>
      <c r="H1384" s="131">
        <f t="shared" si="104"/>
        <v>0</v>
      </c>
      <c r="I1384" s="132"/>
      <c r="J1384" s="201" t="str">
        <f t="shared" si="103"/>
        <v>-</v>
      </c>
    </row>
    <row r="1385" spans="1:16" s="195" customFormat="1" ht="15.75" hidden="1" customHeight="1">
      <c r="A1385" s="296" t="str">
        <f>CONCATENATE($P$1347,SUM($J$1348:J1385))</f>
        <v>20.4.0</v>
      </c>
      <c r="B1385" s="321"/>
      <c r="C1385" s="470"/>
      <c r="D1385" s="256" t="s">
        <v>1448</v>
      </c>
      <c r="E1385" s="257" t="s">
        <v>1391</v>
      </c>
      <c r="F1385" s="258"/>
      <c r="G1385" s="322">
        <v>26.66</v>
      </c>
      <c r="H1385" s="131">
        <f t="shared" si="104"/>
        <v>0</v>
      </c>
      <c r="I1385" s="255"/>
      <c r="J1385" s="201" t="str">
        <f t="shared" si="103"/>
        <v>-</v>
      </c>
    </row>
    <row r="1386" spans="1:16" s="165" customFormat="1" ht="15.75" hidden="1" customHeight="1">
      <c r="A1386" s="318"/>
      <c r="B1386" s="319"/>
      <c r="C1386" s="452"/>
      <c r="D1386" s="304"/>
      <c r="E1386" s="305" t="s">
        <v>1263</v>
      </c>
      <c r="F1386" s="306"/>
      <c r="G1386" s="312"/>
      <c r="H1386" s="308" t="str">
        <f>A1347</f>
        <v>20.4</v>
      </c>
      <c r="I1386" s="139">
        <f>SUM(H1348:H1385)</f>
        <v>0</v>
      </c>
      <c r="J1386" s="207" t="str">
        <f>IF(I1386&gt;0.01,1,"")</f>
        <v/>
      </c>
    </row>
    <row r="1387" spans="1:16" s="165" customFormat="1" ht="15.75" hidden="1" customHeight="1">
      <c r="A1387" s="189" t="s">
        <v>1380</v>
      </c>
      <c r="B1387" s="162"/>
      <c r="C1387" s="466"/>
      <c r="D1387" s="163" t="s">
        <v>1314</v>
      </c>
      <c r="E1387" s="242"/>
      <c r="F1387" s="164"/>
      <c r="G1387" s="233"/>
      <c r="H1387" s="159"/>
      <c r="I1387" s="161"/>
      <c r="J1387" s="207" t="str">
        <f>IF(SUM(F1388:F1417)&gt;0.001,1,"")</f>
        <v/>
      </c>
      <c r="M1387" s="165" t="str">
        <f>CONCATENATE(".",SUM(J1183,J1246,J1301,J1347,J1387))</f>
        <v>.0</v>
      </c>
      <c r="P1387" s="165" t="str">
        <f>CONCATENATE(A1387,".")</f>
        <v>20.5.</v>
      </c>
    </row>
    <row r="1388" spans="1:16" s="195" customFormat="1" ht="15.75" hidden="1" customHeight="1">
      <c r="A1388" s="193" t="str">
        <f>CONCATENATE($P$1387,SUM($J1388:J$1388))</f>
        <v>20.5.0</v>
      </c>
      <c r="B1388" s="222" t="s">
        <v>2616</v>
      </c>
      <c r="C1388" s="222"/>
      <c r="D1388" s="202" t="s">
        <v>1182</v>
      </c>
      <c r="E1388" s="241" t="s">
        <v>3</v>
      </c>
      <c r="F1388" s="111"/>
      <c r="G1388" s="230">
        <v>14.23</v>
      </c>
      <c r="H1388" s="131">
        <f>F1388*G1388</f>
        <v>0</v>
      </c>
      <c r="I1388" s="132"/>
      <c r="J1388" s="201" t="str">
        <f t="shared" ref="J1388:J1417" si="105">IF(F1388&gt;0.01,1,"-")</f>
        <v>-</v>
      </c>
    </row>
    <row r="1389" spans="1:16" s="195" customFormat="1" ht="15.75" hidden="1" customHeight="1">
      <c r="A1389" s="193" t="str">
        <f>CONCATENATE($P$1387,SUM($J$1388:J1389))</f>
        <v>20.5.0</v>
      </c>
      <c r="B1389" s="222" t="s">
        <v>2617</v>
      </c>
      <c r="C1389" s="222"/>
      <c r="D1389" s="202" t="s">
        <v>1183</v>
      </c>
      <c r="E1389" s="241" t="s">
        <v>3</v>
      </c>
      <c r="F1389" s="111"/>
      <c r="G1389" s="230">
        <v>15.63</v>
      </c>
      <c r="H1389" s="131">
        <f t="shared" ref="H1389:H1417" si="106">F1389*G1389</f>
        <v>0</v>
      </c>
      <c r="I1389" s="132"/>
      <c r="J1389" s="201" t="str">
        <f t="shared" si="105"/>
        <v>-</v>
      </c>
    </row>
    <row r="1390" spans="1:16" s="150" customFormat="1" ht="15.75" hidden="1" customHeight="1">
      <c r="A1390" s="193" t="str">
        <f>CONCATENATE($P$1387,SUM($J$1388:J1390))</f>
        <v>20.5.0</v>
      </c>
      <c r="B1390" s="222" t="s">
        <v>2618</v>
      </c>
      <c r="C1390" s="222"/>
      <c r="D1390" s="202" t="s">
        <v>1184</v>
      </c>
      <c r="E1390" s="241" t="s">
        <v>3</v>
      </c>
      <c r="F1390" s="111"/>
      <c r="G1390" s="230">
        <v>22.22</v>
      </c>
      <c r="H1390" s="131">
        <f t="shared" si="106"/>
        <v>0</v>
      </c>
      <c r="I1390" s="110"/>
      <c r="J1390" s="194" t="str">
        <f t="shared" si="105"/>
        <v>-</v>
      </c>
    </row>
    <row r="1391" spans="1:16" s="195" customFormat="1" ht="15.75" hidden="1" customHeight="1">
      <c r="A1391" s="193" t="str">
        <f>CONCATENATE($P$1387,SUM($J$1388:J1391))</f>
        <v>20.5.0</v>
      </c>
      <c r="B1391" s="222" t="s">
        <v>2619</v>
      </c>
      <c r="C1391" s="222"/>
      <c r="D1391" s="202" t="s">
        <v>1185</v>
      </c>
      <c r="E1391" s="241" t="s">
        <v>3</v>
      </c>
      <c r="F1391" s="111"/>
      <c r="G1391" s="230">
        <v>29.17</v>
      </c>
      <c r="H1391" s="131">
        <f t="shared" si="106"/>
        <v>0</v>
      </c>
      <c r="I1391" s="132"/>
      <c r="J1391" s="201" t="str">
        <f t="shared" si="105"/>
        <v>-</v>
      </c>
    </row>
    <row r="1392" spans="1:16" s="150" customFormat="1" ht="15.75" hidden="1" customHeight="1">
      <c r="A1392" s="193" t="str">
        <f>CONCATENATE($P$1387,SUM($J$1388:J1392))</f>
        <v>20.5.0</v>
      </c>
      <c r="B1392" s="222" t="s">
        <v>2620</v>
      </c>
      <c r="C1392" s="222"/>
      <c r="D1392" s="202" t="s">
        <v>1186</v>
      </c>
      <c r="E1392" s="241" t="s">
        <v>3</v>
      </c>
      <c r="F1392" s="111"/>
      <c r="G1392" s="230">
        <v>76.17</v>
      </c>
      <c r="H1392" s="131">
        <f t="shared" si="106"/>
        <v>0</v>
      </c>
      <c r="I1392" s="110"/>
      <c r="J1392" s="194" t="str">
        <f t="shared" si="105"/>
        <v>-</v>
      </c>
    </row>
    <row r="1393" spans="1:10" s="195" customFormat="1" ht="15.75" hidden="1" customHeight="1">
      <c r="A1393" s="193" t="str">
        <f>CONCATENATE($P$1387,SUM($J$1388:J1393))</f>
        <v>20.5.0</v>
      </c>
      <c r="B1393" s="222" t="s">
        <v>2621</v>
      </c>
      <c r="C1393" s="222"/>
      <c r="D1393" s="202" t="s">
        <v>1187</v>
      </c>
      <c r="E1393" s="241" t="s">
        <v>3</v>
      </c>
      <c r="F1393" s="111"/>
      <c r="G1393" s="230">
        <v>12.97</v>
      </c>
      <c r="H1393" s="131">
        <f t="shared" si="106"/>
        <v>0</v>
      </c>
      <c r="I1393" s="132"/>
      <c r="J1393" s="201" t="str">
        <f t="shared" si="105"/>
        <v>-</v>
      </c>
    </row>
    <row r="1394" spans="1:10" s="172" customFormat="1" ht="15.75" hidden="1" customHeight="1">
      <c r="A1394" s="193" t="str">
        <f>CONCATENATE($P$1387,SUM($J$1388:J1394))</f>
        <v>20.5.0</v>
      </c>
      <c r="B1394" s="222" t="s">
        <v>2622</v>
      </c>
      <c r="C1394" s="222"/>
      <c r="D1394" s="202" t="s">
        <v>1188</v>
      </c>
      <c r="E1394" s="241" t="s">
        <v>3</v>
      </c>
      <c r="F1394" s="120"/>
      <c r="G1394" s="230">
        <v>15.43</v>
      </c>
      <c r="H1394" s="131">
        <f t="shared" si="106"/>
        <v>0</v>
      </c>
      <c r="I1394" s="135"/>
      <c r="J1394" s="211" t="str">
        <f t="shared" si="105"/>
        <v>-</v>
      </c>
    </row>
    <row r="1395" spans="1:10" s="150" customFormat="1" ht="15.75" hidden="1" customHeight="1">
      <c r="A1395" s="193" t="str">
        <f>CONCATENATE($P$1387,SUM($J$1388:J1395))</f>
        <v>20.5.0</v>
      </c>
      <c r="B1395" s="222" t="s">
        <v>2623</v>
      </c>
      <c r="C1395" s="222"/>
      <c r="D1395" s="202" t="s">
        <v>1189</v>
      </c>
      <c r="E1395" s="241" t="s">
        <v>3</v>
      </c>
      <c r="F1395" s="111"/>
      <c r="G1395" s="230">
        <v>16.73</v>
      </c>
      <c r="H1395" s="131">
        <f t="shared" si="106"/>
        <v>0</v>
      </c>
      <c r="I1395" s="110"/>
      <c r="J1395" s="194" t="str">
        <f t="shared" si="105"/>
        <v>-</v>
      </c>
    </row>
    <row r="1396" spans="1:10" s="172" customFormat="1" ht="15.75" hidden="1" customHeight="1">
      <c r="A1396" s="193" t="str">
        <f>CONCATENATE($P$1387,SUM($J$1388:J1396))</f>
        <v>20.5.0</v>
      </c>
      <c r="B1396" s="222" t="s">
        <v>2624</v>
      </c>
      <c r="C1396" s="222"/>
      <c r="D1396" s="202" t="s">
        <v>1190</v>
      </c>
      <c r="E1396" s="241" t="s">
        <v>3</v>
      </c>
      <c r="F1396" s="120"/>
      <c r="G1396" s="230">
        <v>21.6</v>
      </c>
      <c r="H1396" s="131">
        <f t="shared" si="106"/>
        <v>0</v>
      </c>
      <c r="I1396" s="135"/>
      <c r="J1396" s="211" t="str">
        <f t="shared" si="105"/>
        <v>-</v>
      </c>
    </row>
    <row r="1397" spans="1:10" s="150" customFormat="1" ht="15.75" hidden="1" customHeight="1">
      <c r="A1397" s="193" t="str">
        <f>CONCATENATE($P$1387,SUM($J$1388:J1397))</f>
        <v>20.5.0</v>
      </c>
      <c r="B1397" s="222" t="s">
        <v>2625</v>
      </c>
      <c r="C1397" s="222"/>
      <c r="D1397" s="202" t="s">
        <v>864</v>
      </c>
      <c r="E1397" s="241" t="s">
        <v>3</v>
      </c>
      <c r="F1397" s="111"/>
      <c r="G1397" s="230">
        <v>13.48</v>
      </c>
      <c r="H1397" s="131">
        <f t="shared" si="106"/>
        <v>0</v>
      </c>
      <c r="I1397" s="110"/>
      <c r="J1397" s="194" t="str">
        <f t="shared" si="105"/>
        <v>-</v>
      </c>
    </row>
    <row r="1398" spans="1:10" s="150" customFormat="1" ht="15.75" hidden="1" customHeight="1">
      <c r="A1398" s="193" t="str">
        <f>CONCATENATE($P$1387,SUM($J$1388:J1398))</f>
        <v>20.5.0</v>
      </c>
      <c r="B1398" s="222" t="s">
        <v>2626</v>
      </c>
      <c r="C1398" s="222"/>
      <c r="D1398" s="202" t="s">
        <v>863</v>
      </c>
      <c r="E1398" s="241" t="s">
        <v>3</v>
      </c>
      <c r="F1398" s="111"/>
      <c r="G1398" s="230">
        <v>19.79</v>
      </c>
      <c r="H1398" s="131">
        <f t="shared" si="106"/>
        <v>0</v>
      </c>
      <c r="I1398" s="110"/>
      <c r="J1398" s="194" t="str">
        <f t="shared" si="105"/>
        <v>-</v>
      </c>
    </row>
    <row r="1399" spans="1:10" s="150" customFormat="1" ht="15.75" hidden="1" customHeight="1">
      <c r="A1399" s="193" t="str">
        <f>CONCATENATE($P$1387,SUM($J$1388:J1399))</f>
        <v>20.5.0</v>
      </c>
      <c r="B1399" s="222" t="s">
        <v>2627</v>
      </c>
      <c r="C1399" s="222"/>
      <c r="D1399" s="202" t="s">
        <v>865</v>
      </c>
      <c r="E1399" s="241" t="s">
        <v>3</v>
      </c>
      <c r="F1399" s="111"/>
      <c r="G1399" s="230">
        <v>27.74</v>
      </c>
      <c r="H1399" s="131">
        <f t="shared" si="106"/>
        <v>0</v>
      </c>
      <c r="I1399" s="110"/>
      <c r="J1399" s="194" t="str">
        <f t="shared" si="105"/>
        <v>-</v>
      </c>
    </row>
    <row r="1400" spans="1:10" s="150" customFormat="1" ht="15.75" hidden="1" customHeight="1">
      <c r="A1400" s="193" t="str">
        <f>CONCATENATE($P$1387,SUM($J$1388:J1400))</f>
        <v>20.5.0</v>
      </c>
      <c r="B1400" s="222" t="s">
        <v>2628</v>
      </c>
      <c r="C1400" s="222"/>
      <c r="D1400" s="202" t="s">
        <v>862</v>
      </c>
      <c r="E1400" s="241" t="s">
        <v>3</v>
      </c>
      <c r="F1400" s="111"/>
      <c r="G1400" s="230">
        <v>31.79</v>
      </c>
      <c r="H1400" s="131">
        <f t="shared" si="106"/>
        <v>0</v>
      </c>
      <c r="I1400" s="110"/>
      <c r="J1400" s="194" t="str">
        <f t="shared" si="105"/>
        <v>-</v>
      </c>
    </row>
    <row r="1401" spans="1:10" s="195" customFormat="1" ht="15.75" hidden="1" customHeight="1">
      <c r="A1401" s="193" t="str">
        <f>CONCATENATE($P$1387,SUM($J$1388:J1401))</f>
        <v>20.5.0</v>
      </c>
      <c r="B1401" s="222" t="s">
        <v>2629</v>
      </c>
      <c r="C1401" s="222"/>
      <c r="D1401" s="202" t="s">
        <v>1251</v>
      </c>
      <c r="E1401" s="241" t="s">
        <v>3</v>
      </c>
      <c r="F1401" s="111"/>
      <c r="G1401" s="230">
        <v>40.99</v>
      </c>
      <c r="H1401" s="131">
        <f t="shared" si="106"/>
        <v>0</v>
      </c>
      <c r="I1401" s="132"/>
      <c r="J1401" s="201" t="str">
        <f t="shared" si="105"/>
        <v>-</v>
      </c>
    </row>
    <row r="1402" spans="1:10" s="150" customFormat="1" ht="15.75" hidden="1" customHeight="1">
      <c r="A1402" s="193" t="str">
        <f>CONCATENATE($P$1387,SUM($J$1388:J1402))</f>
        <v>20.5.0</v>
      </c>
      <c r="B1402" s="222" t="s">
        <v>2630</v>
      </c>
      <c r="C1402" s="222"/>
      <c r="D1402" s="202" t="s">
        <v>861</v>
      </c>
      <c r="E1402" s="241" t="s">
        <v>3</v>
      </c>
      <c r="F1402" s="111"/>
      <c r="G1402" s="230">
        <v>46.47</v>
      </c>
      <c r="H1402" s="131">
        <f t="shared" si="106"/>
        <v>0</v>
      </c>
      <c r="I1402" s="110"/>
      <c r="J1402" s="194" t="str">
        <f t="shared" si="105"/>
        <v>-</v>
      </c>
    </row>
    <row r="1403" spans="1:10" s="150" customFormat="1" ht="15.75" hidden="1" customHeight="1">
      <c r="A1403" s="193" t="str">
        <f>CONCATENATE($P$1387,SUM($J$1388:J1403))</f>
        <v>20.5.0</v>
      </c>
      <c r="B1403" s="222" t="s">
        <v>2631</v>
      </c>
      <c r="C1403" s="222"/>
      <c r="D1403" s="202" t="s">
        <v>880</v>
      </c>
      <c r="E1403" s="241" t="s">
        <v>3</v>
      </c>
      <c r="F1403" s="111"/>
      <c r="G1403" s="230">
        <v>39.76</v>
      </c>
      <c r="H1403" s="131">
        <f t="shared" si="106"/>
        <v>0</v>
      </c>
      <c r="I1403" s="110"/>
      <c r="J1403" s="194" t="str">
        <f t="shared" si="105"/>
        <v>-</v>
      </c>
    </row>
    <row r="1404" spans="1:10" s="195" customFormat="1" ht="15.75" hidden="1" customHeight="1">
      <c r="A1404" s="193" t="str">
        <f>CONCATENATE($P$1387,SUM($J$1388:J1404))</f>
        <v>20.5.0</v>
      </c>
      <c r="B1404" s="222" t="s">
        <v>2632</v>
      </c>
      <c r="C1404" s="222"/>
      <c r="D1404" s="202" t="s">
        <v>879</v>
      </c>
      <c r="E1404" s="241" t="s">
        <v>3</v>
      </c>
      <c r="F1404" s="111"/>
      <c r="G1404" s="230">
        <v>8.06</v>
      </c>
      <c r="H1404" s="131">
        <f t="shared" si="106"/>
        <v>0</v>
      </c>
      <c r="I1404" s="132"/>
      <c r="J1404" s="201" t="str">
        <f t="shared" si="105"/>
        <v>-</v>
      </c>
    </row>
    <row r="1405" spans="1:10" s="165" customFormat="1" ht="15.75" hidden="1" customHeight="1">
      <c r="A1405" s="193" t="str">
        <f>CONCATENATE($P$1387,SUM($J$1388:J1405))</f>
        <v>20.5.0</v>
      </c>
      <c r="B1405" s="222" t="s">
        <v>2633</v>
      </c>
      <c r="C1405" s="222"/>
      <c r="D1405" s="202" t="s">
        <v>878</v>
      </c>
      <c r="E1405" s="241" t="s">
        <v>3</v>
      </c>
      <c r="F1405" s="120"/>
      <c r="G1405" s="230">
        <v>10.199999999999999</v>
      </c>
      <c r="H1405" s="131">
        <f t="shared" si="106"/>
        <v>0</v>
      </c>
      <c r="I1405" s="114"/>
      <c r="J1405" s="207" t="str">
        <f t="shared" si="105"/>
        <v>-</v>
      </c>
    </row>
    <row r="1406" spans="1:10" s="150" customFormat="1" ht="15.75" hidden="1" customHeight="1">
      <c r="A1406" s="193" t="str">
        <f>CONCATENATE($P$1387,SUM($J$1388:J1406))</f>
        <v>20.5.0</v>
      </c>
      <c r="B1406" s="222" t="s">
        <v>2634</v>
      </c>
      <c r="C1406" s="222"/>
      <c r="D1406" s="202" t="s">
        <v>877</v>
      </c>
      <c r="E1406" s="241" t="s">
        <v>3</v>
      </c>
      <c r="F1406" s="111"/>
      <c r="G1406" s="230">
        <v>18.03</v>
      </c>
      <c r="H1406" s="131">
        <f t="shared" si="106"/>
        <v>0</v>
      </c>
      <c r="I1406" s="110"/>
      <c r="J1406" s="194" t="str">
        <f t="shared" si="105"/>
        <v>-</v>
      </c>
    </row>
    <row r="1407" spans="1:10" s="172" customFormat="1" ht="15.75" hidden="1" customHeight="1">
      <c r="A1407" s="193" t="str">
        <f>CONCATENATE($P$1387,SUM($J$1388:J1407))</f>
        <v>20.5.0</v>
      </c>
      <c r="B1407" s="222" t="s">
        <v>2635</v>
      </c>
      <c r="C1407" s="222"/>
      <c r="D1407" s="202" t="s">
        <v>876</v>
      </c>
      <c r="E1407" s="241" t="s">
        <v>3</v>
      </c>
      <c r="F1407" s="120"/>
      <c r="G1407" s="230">
        <v>20.13</v>
      </c>
      <c r="H1407" s="131">
        <f t="shared" si="106"/>
        <v>0</v>
      </c>
      <c r="I1407" s="135"/>
      <c r="J1407" s="211" t="str">
        <f t="shared" si="105"/>
        <v>-</v>
      </c>
    </row>
    <row r="1408" spans="1:10" s="150" customFormat="1" ht="15.75" hidden="1" customHeight="1">
      <c r="A1408" s="193" t="str">
        <f>CONCATENATE($P$1387,SUM($J$1388:J1408))</f>
        <v>20.5.0</v>
      </c>
      <c r="B1408" s="222" t="s">
        <v>2636</v>
      </c>
      <c r="C1408" s="222"/>
      <c r="D1408" s="202" t="s">
        <v>874</v>
      </c>
      <c r="E1408" s="241" t="s">
        <v>3</v>
      </c>
      <c r="F1408" s="111"/>
      <c r="G1408" s="230">
        <v>22</v>
      </c>
      <c r="H1408" s="131">
        <f t="shared" si="106"/>
        <v>0</v>
      </c>
      <c r="I1408" s="110"/>
      <c r="J1408" s="194" t="str">
        <f t="shared" si="105"/>
        <v>-</v>
      </c>
    </row>
    <row r="1409" spans="1:16" s="150" customFormat="1" ht="15.75" hidden="1" customHeight="1">
      <c r="A1409" s="193" t="str">
        <f>CONCATENATE($P$1387,SUM($J$1388:J1409))</f>
        <v>20.5.0</v>
      </c>
      <c r="B1409" s="222" t="s">
        <v>2637</v>
      </c>
      <c r="C1409" s="222"/>
      <c r="D1409" s="202" t="s">
        <v>875</v>
      </c>
      <c r="E1409" s="241" t="s">
        <v>3</v>
      </c>
      <c r="F1409" s="111"/>
      <c r="G1409" s="230">
        <v>25.99</v>
      </c>
      <c r="H1409" s="131">
        <f t="shared" si="106"/>
        <v>0</v>
      </c>
      <c r="I1409" s="110"/>
      <c r="J1409" s="194" t="str">
        <f t="shared" si="105"/>
        <v>-</v>
      </c>
    </row>
    <row r="1410" spans="1:16" s="150" customFormat="1" ht="15.75" hidden="1" customHeight="1">
      <c r="A1410" s="193" t="str">
        <f>CONCATENATE($P$1387,SUM($J$1388:J1410))</f>
        <v>20.5.0</v>
      </c>
      <c r="B1410" s="222" t="s">
        <v>2638</v>
      </c>
      <c r="C1410" s="222"/>
      <c r="D1410" s="202" t="s">
        <v>873</v>
      </c>
      <c r="E1410" s="241" t="s">
        <v>3</v>
      </c>
      <c r="F1410" s="111"/>
      <c r="G1410" s="230">
        <v>30.64</v>
      </c>
      <c r="H1410" s="131">
        <f t="shared" si="106"/>
        <v>0</v>
      </c>
      <c r="I1410" s="110"/>
      <c r="J1410" s="194" t="str">
        <f t="shared" si="105"/>
        <v>-</v>
      </c>
    </row>
    <row r="1411" spans="1:16" s="150" customFormat="1" ht="15.75" hidden="1" customHeight="1">
      <c r="A1411" s="193" t="str">
        <f>CONCATENATE($P$1387,SUM($J$1388:J1411))</f>
        <v>20.5.0</v>
      </c>
      <c r="B1411" s="222" t="s">
        <v>2639</v>
      </c>
      <c r="C1411" s="222"/>
      <c r="D1411" s="202" t="s">
        <v>869</v>
      </c>
      <c r="E1411" s="241" t="s">
        <v>3</v>
      </c>
      <c r="F1411" s="111"/>
      <c r="G1411" s="230">
        <v>15.04</v>
      </c>
      <c r="H1411" s="131">
        <f t="shared" si="106"/>
        <v>0</v>
      </c>
      <c r="I1411" s="110"/>
      <c r="J1411" s="194" t="str">
        <f t="shared" si="105"/>
        <v>-</v>
      </c>
    </row>
    <row r="1412" spans="1:16" s="150" customFormat="1" ht="15.75" hidden="1" customHeight="1">
      <c r="A1412" s="193" t="str">
        <f>CONCATENATE($P$1387,SUM($J$1388:J1412))</f>
        <v>20.5.0</v>
      </c>
      <c r="B1412" s="222" t="s">
        <v>2640</v>
      </c>
      <c r="C1412" s="222"/>
      <c r="D1412" s="202" t="s">
        <v>870</v>
      </c>
      <c r="E1412" s="241" t="s">
        <v>3</v>
      </c>
      <c r="F1412" s="111"/>
      <c r="G1412" s="230">
        <v>18.489999999999998</v>
      </c>
      <c r="H1412" s="131">
        <f t="shared" si="106"/>
        <v>0</v>
      </c>
      <c r="I1412" s="110"/>
      <c r="J1412" s="194" t="str">
        <f t="shared" si="105"/>
        <v>-</v>
      </c>
    </row>
    <row r="1413" spans="1:16" s="150" customFormat="1" ht="15.75" hidden="1" customHeight="1">
      <c r="A1413" s="193" t="str">
        <f>CONCATENATE($P$1387,SUM($J$1388:J1413))</f>
        <v>20.5.0</v>
      </c>
      <c r="B1413" s="222" t="s">
        <v>2641</v>
      </c>
      <c r="C1413" s="222"/>
      <c r="D1413" s="202" t="s">
        <v>871</v>
      </c>
      <c r="E1413" s="241" t="s">
        <v>3</v>
      </c>
      <c r="F1413" s="111"/>
      <c r="G1413" s="230">
        <v>31.54</v>
      </c>
      <c r="H1413" s="131">
        <f t="shared" si="106"/>
        <v>0</v>
      </c>
      <c r="I1413" s="110"/>
      <c r="J1413" s="194" t="str">
        <f t="shared" si="105"/>
        <v>-</v>
      </c>
    </row>
    <row r="1414" spans="1:16" s="150" customFormat="1" ht="15.75" hidden="1" customHeight="1">
      <c r="A1414" s="193" t="str">
        <f>CONCATENATE($P$1387,SUM($J$1388:J1414))</f>
        <v>20.5.0</v>
      </c>
      <c r="B1414" s="222" t="s">
        <v>2642</v>
      </c>
      <c r="C1414" s="222"/>
      <c r="D1414" s="202" t="s">
        <v>872</v>
      </c>
      <c r="E1414" s="241" t="s">
        <v>3</v>
      </c>
      <c r="F1414" s="111"/>
      <c r="G1414" s="230">
        <v>35.51</v>
      </c>
      <c r="H1414" s="131">
        <f t="shared" si="106"/>
        <v>0</v>
      </c>
      <c r="I1414" s="110"/>
      <c r="J1414" s="194" t="str">
        <f t="shared" si="105"/>
        <v>-</v>
      </c>
    </row>
    <row r="1415" spans="1:16" s="150" customFormat="1" ht="15.75" hidden="1" customHeight="1">
      <c r="A1415" s="193" t="str">
        <f>CONCATENATE($P$1387,SUM($J$1388:J1415))</f>
        <v>20.5.0</v>
      </c>
      <c r="B1415" s="222" t="s">
        <v>2643</v>
      </c>
      <c r="C1415" s="222"/>
      <c r="D1415" s="202" t="s">
        <v>868</v>
      </c>
      <c r="E1415" s="241" t="s">
        <v>3</v>
      </c>
      <c r="F1415" s="111"/>
      <c r="G1415" s="230">
        <v>30.13</v>
      </c>
      <c r="H1415" s="131">
        <f t="shared" si="106"/>
        <v>0</v>
      </c>
      <c r="I1415" s="110"/>
      <c r="J1415" s="194" t="str">
        <f t="shared" si="105"/>
        <v>-</v>
      </c>
    </row>
    <row r="1416" spans="1:16" s="195" customFormat="1" ht="15.75" hidden="1" customHeight="1">
      <c r="A1416" s="193" t="str">
        <f>CONCATENATE($P$1387,SUM($J$1388:J1416))</f>
        <v>20.5.0</v>
      </c>
      <c r="B1416" s="222" t="s">
        <v>2644</v>
      </c>
      <c r="C1416" s="222"/>
      <c r="D1416" s="202" t="s">
        <v>867</v>
      </c>
      <c r="E1416" s="241" t="s">
        <v>3</v>
      </c>
      <c r="F1416" s="111"/>
      <c r="G1416" s="230">
        <v>37.21</v>
      </c>
      <c r="H1416" s="131">
        <f t="shared" si="106"/>
        <v>0</v>
      </c>
      <c r="I1416" s="132"/>
      <c r="J1416" s="201" t="str">
        <f t="shared" si="105"/>
        <v>-</v>
      </c>
    </row>
    <row r="1417" spans="1:16" s="150" customFormat="1" ht="15.75" hidden="1" customHeight="1">
      <c r="A1417" s="193" t="str">
        <f>CONCATENATE($P$1387,SUM($J$1388:J1417))</f>
        <v>20.5.0</v>
      </c>
      <c r="B1417" s="222" t="s">
        <v>2645</v>
      </c>
      <c r="C1417" s="222"/>
      <c r="D1417" s="202" t="s">
        <v>866</v>
      </c>
      <c r="E1417" s="241" t="s">
        <v>3</v>
      </c>
      <c r="F1417" s="111"/>
      <c r="G1417" s="230">
        <v>39.97</v>
      </c>
      <c r="H1417" s="131">
        <f t="shared" si="106"/>
        <v>0</v>
      </c>
      <c r="I1417" s="110"/>
      <c r="J1417" s="194" t="str">
        <f t="shared" si="105"/>
        <v>-</v>
      </c>
    </row>
    <row r="1418" spans="1:16" s="165" customFormat="1" ht="15.75" hidden="1" customHeight="1">
      <c r="A1418" s="210"/>
      <c r="B1418" s="166"/>
      <c r="C1418" s="467"/>
      <c r="D1418" s="167"/>
      <c r="E1418" s="46" t="s">
        <v>1263</v>
      </c>
      <c r="F1418" s="156"/>
      <c r="G1418" s="232"/>
      <c r="H1418" s="157" t="str">
        <f>A1387</f>
        <v>20.5</v>
      </c>
      <c r="I1418" s="186">
        <f>SUM(H1388:H1417)</f>
        <v>0</v>
      </c>
      <c r="J1418" s="207" t="str">
        <f>IF(I1418&gt;0.01,1,"")</f>
        <v/>
      </c>
    </row>
    <row r="1419" spans="1:16" s="150" customFormat="1" ht="15.75" hidden="1" customHeight="1">
      <c r="A1419" s="288" t="s">
        <v>1381</v>
      </c>
      <c r="B1419" s="289"/>
      <c r="C1419" s="456"/>
      <c r="D1419" s="290" t="s">
        <v>881</v>
      </c>
      <c r="E1419" s="291"/>
      <c r="F1419" s="292"/>
      <c r="G1419" s="293"/>
      <c r="H1419" s="294"/>
      <c r="I1419" s="295"/>
      <c r="J1419" s="194" t="str">
        <f>IF(SUM(F1420:F1431)&gt;0.001,1,"")</f>
        <v/>
      </c>
      <c r="M1419" s="150" t="str">
        <f>CONCATENATE(".",SUM(J1183,J1246,J1301,J1347,J1387,J1418))</f>
        <v>.0</v>
      </c>
      <c r="P1419" s="150" t="str">
        <f>CONCATENATE(A1419,".")</f>
        <v>20.6.</v>
      </c>
    </row>
    <row r="1420" spans="1:16" s="150" customFormat="1" ht="15.75" hidden="1" customHeight="1">
      <c r="A1420" s="193" t="str">
        <f>CONCATENATE($P$1419,SUM($J1420:J$1420))</f>
        <v>20.6.0</v>
      </c>
      <c r="B1420" s="222" t="s">
        <v>2646</v>
      </c>
      <c r="C1420" s="222"/>
      <c r="D1420" s="202" t="s">
        <v>1191</v>
      </c>
      <c r="E1420" s="241" t="s">
        <v>1391</v>
      </c>
      <c r="F1420" s="111"/>
      <c r="G1420" s="230">
        <v>102.37</v>
      </c>
      <c r="H1420" s="131">
        <f>F1420*G1420</f>
        <v>0</v>
      </c>
      <c r="I1420" s="110"/>
      <c r="J1420" s="194" t="str">
        <f t="shared" ref="J1420:J1431" si="107">IF(F1420&gt;0.01,1,"-")</f>
        <v>-</v>
      </c>
    </row>
    <row r="1421" spans="1:16" s="150" customFormat="1" ht="15.75" hidden="1" customHeight="1">
      <c r="A1421" s="193" t="str">
        <f>CONCATENATE($P$1419,SUM($J$1420:J1421))</f>
        <v>20.6.0</v>
      </c>
      <c r="B1421" s="222" t="s">
        <v>2647</v>
      </c>
      <c r="C1421" s="222"/>
      <c r="D1421" s="202" t="s">
        <v>884</v>
      </c>
      <c r="E1421" s="241" t="s">
        <v>1391</v>
      </c>
      <c r="F1421" s="111"/>
      <c r="G1421" s="230">
        <v>234.21</v>
      </c>
      <c r="H1421" s="131">
        <f t="shared" ref="H1421:H1430" si="108">F1421*G1421</f>
        <v>0</v>
      </c>
      <c r="I1421" s="110"/>
      <c r="J1421" s="194" t="str">
        <f t="shared" si="107"/>
        <v>-</v>
      </c>
    </row>
    <row r="1422" spans="1:16" s="150" customFormat="1" ht="15.75" hidden="1" customHeight="1">
      <c r="A1422" s="193" t="str">
        <f>CONCATENATE($P$1419,SUM($J$1420:J1422))</f>
        <v>20.6.0</v>
      </c>
      <c r="B1422" s="222" t="s">
        <v>2648</v>
      </c>
      <c r="C1422" s="222"/>
      <c r="D1422" s="202" t="s">
        <v>885</v>
      </c>
      <c r="E1422" s="241" t="s">
        <v>1391</v>
      </c>
      <c r="F1422" s="111"/>
      <c r="G1422" s="230">
        <v>259.43</v>
      </c>
      <c r="H1422" s="131">
        <f t="shared" si="108"/>
        <v>0</v>
      </c>
      <c r="I1422" s="110"/>
      <c r="J1422" s="194" t="str">
        <f t="shared" si="107"/>
        <v>-</v>
      </c>
    </row>
    <row r="1423" spans="1:16" s="195" customFormat="1" ht="15.75" hidden="1" customHeight="1">
      <c r="A1423" s="193" t="str">
        <f>CONCATENATE($P$1419,SUM($J$1420:J1423))</f>
        <v>20.6.0</v>
      </c>
      <c r="B1423" s="222" t="s">
        <v>2649</v>
      </c>
      <c r="C1423" s="222"/>
      <c r="D1423" s="202" t="s">
        <v>883</v>
      </c>
      <c r="E1423" s="241" t="s">
        <v>1391</v>
      </c>
      <c r="F1423" s="111"/>
      <c r="G1423" s="230">
        <v>53.19</v>
      </c>
      <c r="H1423" s="131">
        <f t="shared" si="108"/>
        <v>0</v>
      </c>
      <c r="I1423" s="132"/>
      <c r="J1423" s="201" t="str">
        <f t="shared" si="107"/>
        <v>-</v>
      </c>
    </row>
    <row r="1424" spans="1:16" s="150" customFormat="1" ht="15.75" hidden="1" customHeight="1">
      <c r="A1424" s="193" t="str">
        <f>CONCATENATE($P$1419,SUM($J$1420:J1424))</f>
        <v>20.6.0</v>
      </c>
      <c r="B1424" s="222" t="s">
        <v>2650</v>
      </c>
      <c r="C1424" s="222"/>
      <c r="D1424" s="202" t="s">
        <v>882</v>
      </c>
      <c r="E1424" s="241" t="s">
        <v>1391</v>
      </c>
      <c r="F1424" s="111"/>
      <c r="G1424" s="230">
        <v>84.65</v>
      </c>
      <c r="H1424" s="131">
        <f t="shared" si="108"/>
        <v>0</v>
      </c>
      <c r="I1424" s="110"/>
      <c r="J1424" s="194" t="str">
        <f t="shared" si="107"/>
        <v>-</v>
      </c>
    </row>
    <row r="1425" spans="1:16" s="150" customFormat="1" ht="15.75" hidden="1" customHeight="1">
      <c r="A1425" s="193" t="str">
        <f>CONCATENATE($P$1419,SUM($J$1420:J1425))</f>
        <v>20.6.0</v>
      </c>
      <c r="B1425" s="222" t="s">
        <v>2651</v>
      </c>
      <c r="C1425" s="222"/>
      <c r="D1425" s="202" t="s">
        <v>889</v>
      </c>
      <c r="E1425" s="241" t="s">
        <v>3</v>
      </c>
      <c r="F1425" s="111"/>
      <c r="G1425" s="230">
        <v>153.66999999999999</v>
      </c>
      <c r="H1425" s="131">
        <f t="shared" si="108"/>
        <v>0</v>
      </c>
      <c r="I1425" s="110"/>
      <c r="J1425" s="194" t="str">
        <f t="shared" si="107"/>
        <v>-</v>
      </c>
    </row>
    <row r="1426" spans="1:16" s="150" customFormat="1" ht="15.75" hidden="1" customHeight="1">
      <c r="A1426" s="193" t="str">
        <f>CONCATENATE($P$1419,SUM($J$1420:J1426))</f>
        <v>20.6.0</v>
      </c>
      <c r="B1426" s="222" t="s">
        <v>2652</v>
      </c>
      <c r="C1426" s="222"/>
      <c r="D1426" s="202" t="s">
        <v>890</v>
      </c>
      <c r="E1426" s="241" t="s">
        <v>3</v>
      </c>
      <c r="F1426" s="111"/>
      <c r="G1426" s="230">
        <v>236.39</v>
      </c>
      <c r="H1426" s="131">
        <f t="shared" si="108"/>
        <v>0</v>
      </c>
      <c r="I1426" s="110"/>
      <c r="J1426" s="194" t="str">
        <f t="shared" si="107"/>
        <v>-</v>
      </c>
    </row>
    <row r="1427" spans="1:16" s="150" customFormat="1" ht="15.75" hidden="1" customHeight="1">
      <c r="A1427" s="193" t="str">
        <f>CONCATENATE($P$1419,SUM($J$1420:J1427))</f>
        <v>20.6.0</v>
      </c>
      <c r="B1427" s="222" t="s">
        <v>2653</v>
      </c>
      <c r="C1427" s="222"/>
      <c r="D1427" s="202" t="s">
        <v>891</v>
      </c>
      <c r="E1427" s="241" t="s">
        <v>3</v>
      </c>
      <c r="F1427" s="111"/>
      <c r="G1427" s="230">
        <v>334.56</v>
      </c>
      <c r="H1427" s="131">
        <f t="shared" si="108"/>
        <v>0</v>
      </c>
      <c r="I1427" s="110"/>
      <c r="J1427" s="194" t="str">
        <f t="shared" si="107"/>
        <v>-</v>
      </c>
    </row>
    <row r="1428" spans="1:16" s="150" customFormat="1" ht="15.75" hidden="1" customHeight="1">
      <c r="A1428" s="193" t="str">
        <f>CONCATENATE($P$1419,SUM($J$1420:J1428))</f>
        <v>20.6.0</v>
      </c>
      <c r="B1428" s="222" t="s">
        <v>2654</v>
      </c>
      <c r="C1428" s="222"/>
      <c r="D1428" s="202" t="s">
        <v>886</v>
      </c>
      <c r="E1428" s="241" t="s">
        <v>3</v>
      </c>
      <c r="F1428" s="111"/>
      <c r="G1428" s="230">
        <v>67.150000000000006</v>
      </c>
      <c r="H1428" s="131">
        <f t="shared" si="108"/>
        <v>0</v>
      </c>
      <c r="I1428" s="110"/>
      <c r="J1428" s="194" t="str">
        <f t="shared" si="107"/>
        <v>-</v>
      </c>
    </row>
    <row r="1429" spans="1:16" s="150" customFormat="1" ht="15.75" hidden="1" customHeight="1">
      <c r="A1429" s="193" t="str">
        <f>CONCATENATE($P$1419,SUM($J$1420:J1429))</f>
        <v>20.6.0</v>
      </c>
      <c r="B1429" s="222" t="s">
        <v>2655</v>
      </c>
      <c r="C1429" s="222"/>
      <c r="D1429" s="202" t="s">
        <v>887</v>
      </c>
      <c r="E1429" s="241" t="s">
        <v>3</v>
      </c>
      <c r="F1429" s="111"/>
      <c r="G1429" s="230">
        <v>89.06</v>
      </c>
      <c r="H1429" s="131">
        <f t="shared" si="108"/>
        <v>0</v>
      </c>
      <c r="I1429" s="110"/>
      <c r="J1429" s="194" t="str">
        <f t="shared" si="107"/>
        <v>-</v>
      </c>
    </row>
    <row r="1430" spans="1:16" s="150" customFormat="1" ht="15.75" hidden="1" customHeight="1">
      <c r="A1430" s="193" t="str">
        <f>CONCATENATE($P$1419,SUM($J$1420:J1430))</f>
        <v>20.6.0</v>
      </c>
      <c r="B1430" s="222" t="s">
        <v>2656</v>
      </c>
      <c r="C1430" s="222"/>
      <c r="D1430" s="202" t="s">
        <v>888</v>
      </c>
      <c r="E1430" s="241" t="s">
        <v>3</v>
      </c>
      <c r="F1430" s="111"/>
      <c r="G1430" s="230">
        <v>112.76</v>
      </c>
      <c r="H1430" s="131">
        <f t="shared" si="108"/>
        <v>0</v>
      </c>
      <c r="I1430" s="110"/>
      <c r="J1430" s="194" t="str">
        <f t="shared" si="107"/>
        <v>-</v>
      </c>
    </row>
    <row r="1431" spans="1:16" s="150" customFormat="1" ht="15.75" hidden="1" customHeight="1">
      <c r="A1431" s="296" t="str">
        <f>CONCATENATE($P$1419,SUM($J$1420:J1431))</f>
        <v>20.6.0</v>
      </c>
      <c r="B1431" s="254"/>
      <c r="C1431" s="465"/>
      <c r="D1431" s="250"/>
      <c r="E1431" s="252"/>
      <c r="F1431" s="111"/>
      <c r="G1431" s="253"/>
      <c r="H1431" s="131"/>
      <c r="I1431" s="251"/>
      <c r="J1431" s="194" t="str">
        <f t="shared" si="107"/>
        <v>-</v>
      </c>
    </row>
    <row r="1432" spans="1:16" s="172" customFormat="1" ht="30" hidden="1" customHeight="1">
      <c r="A1432" s="318"/>
      <c r="B1432" s="319"/>
      <c r="C1432" s="452"/>
      <c r="D1432" s="304"/>
      <c r="E1432" s="305" t="s">
        <v>1263</v>
      </c>
      <c r="F1432" s="306"/>
      <c r="G1432" s="312"/>
      <c r="H1432" s="308" t="str">
        <f>A1419</f>
        <v>20.6</v>
      </c>
      <c r="I1432" s="139">
        <f>SUM(H1420:H1431)</f>
        <v>0</v>
      </c>
      <c r="J1432" s="211" t="str">
        <f>IF(I1432&gt;0.01,1,"")</f>
        <v/>
      </c>
    </row>
    <row r="1433" spans="1:16" s="150" customFormat="1" ht="15.75" hidden="1" customHeight="1">
      <c r="A1433" s="188" t="s">
        <v>1382</v>
      </c>
      <c r="B1433" s="151"/>
      <c r="C1433" s="462"/>
      <c r="D1433" s="152" t="s">
        <v>892</v>
      </c>
      <c r="E1433" s="238"/>
      <c r="F1433" s="154"/>
      <c r="G1433" s="227"/>
      <c r="H1433" s="205"/>
      <c r="I1433" s="155"/>
      <c r="J1433" s="194" t="str">
        <f>IF(SUM(F1434:F1447)&gt;0.001,1,"")</f>
        <v/>
      </c>
      <c r="M1433" s="150" t="str">
        <f>CONCATENATE(".",SUM(J1183,J1246,J1301,J1347,J1387,J1419,J1433))</f>
        <v>.0</v>
      </c>
      <c r="P1433" s="150" t="str">
        <f>CONCATENATE(A1433,".")</f>
        <v>20.7.</v>
      </c>
    </row>
    <row r="1434" spans="1:16" s="150" customFormat="1" ht="15.75" hidden="1" customHeight="1">
      <c r="A1434" s="193" t="str">
        <f>CONCATENATE($P$1433,SUM($J1434:J$1434))</f>
        <v>20.7.0</v>
      </c>
      <c r="B1434" s="222" t="s">
        <v>2657</v>
      </c>
      <c r="C1434" s="222"/>
      <c r="D1434" s="202" t="s">
        <v>894</v>
      </c>
      <c r="E1434" s="241" t="s">
        <v>3</v>
      </c>
      <c r="F1434" s="111"/>
      <c r="G1434" s="230">
        <v>818.62</v>
      </c>
      <c r="H1434" s="131">
        <f>F1434*G1434</f>
        <v>0</v>
      </c>
      <c r="I1434" s="110"/>
      <c r="J1434" s="194" t="str">
        <f t="shared" ref="J1434:J1447" si="109">IF(F1434&gt;0.01,1,"-")</f>
        <v>-</v>
      </c>
    </row>
    <row r="1435" spans="1:16" s="150" customFormat="1" ht="15.75" hidden="1" customHeight="1">
      <c r="A1435" s="193" t="str">
        <f>CONCATENATE($P$1433,SUM($J$1434:J1435))</f>
        <v>20.7.0</v>
      </c>
      <c r="B1435" s="222" t="s">
        <v>2658</v>
      </c>
      <c r="C1435" s="222"/>
      <c r="D1435" s="202" t="s">
        <v>895</v>
      </c>
      <c r="E1435" s="241" t="s">
        <v>3</v>
      </c>
      <c r="F1435" s="111"/>
      <c r="G1435" s="230">
        <v>1340.72</v>
      </c>
      <c r="H1435" s="131">
        <f t="shared" ref="H1435:H1447" si="110">F1435*G1435</f>
        <v>0</v>
      </c>
      <c r="I1435" s="110"/>
      <c r="J1435" s="194" t="str">
        <f t="shared" si="109"/>
        <v>-</v>
      </c>
    </row>
    <row r="1436" spans="1:16" s="150" customFormat="1" ht="15.75" hidden="1" customHeight="1">
      <c r="A1436" s="193" t="str">
        <f>CONCATENATE($P$1433,SUM($J$1434:J1436))</f>
        <v>20.7.0</v>
      </c>
      <c r="B1436" s="222" t="s">
        <v>2659</v>
      </c>
      <c r="C1436" s="222"/>
      <c r="D1436" s="202" t="s">
        <v>896</v>
      </c>
      <c r="E1436" s="241" t="s">
        <v>3</v>
      </c>
      <c r="F1436" s="111"/>
      <c r="G1436" s="230">
        <v>1108.67</v>
      </c>
      <c r="H1436" s="131">
        <f t="shared" si="110"/>
        <v>0</v>
      </c>
      <c r="I1436" s="110"/>
      <c r="J1436" s="194" t="str">
        <f t="shared" si="109"/>
        <v>-</v>
      </c>
    </row>
    <row r="1437" spans="1:16" s="150" customFormat="1" ht="15.75" hidden="1" customHeight="1">
      <c r="A1437" s="193" t="str">
        <f>CONCATENATE($P$1433,SUM($J$1434:J1437))</f>
        <v>20.7.0</v>
      </c>
      <c r="B1437" s="222" t="s">
        <v>2660</v>
      </c>
      <c r="C1437" s="222"/>
      <c r="D1437" s="202" t="s">
        <v>1440</v>
      </c>
      <c r="E1437" s="241" t="s">
        <v>3</v>
      </c>
      <c r="F1437" s="111"/>
      <c r="G1437" s="230">
        <v>2742.79</v>
      </c>
      <c r="H1437" s="131">
        <f t="shared" si="110"/>
        <v>0</v>
      </c>
      <c r="I1437" s="110"/>
      <c r="J1437" s="194" t="str">
        <f t="shared" si="109"/>
        <v>-</v>
      </c>
    </row>
    <row r="1438" spans="1:16" s="150" customFormat="1" ht="15.75" hidden="1" customHeight="1">
      <c r="A1438" s="193" t="str">
        <f>CONCATENATE($P$1433,SUM($J$1434:J1438))</f>
        <v>20.7.0</v>
      </c>
      <c r="B1438" s="222" t="s">
        <v>2661</v>
      </c>
      <c r="C1438" s="222"/>
      <c r="D1438" s="202" t="s">
        <v>897</v>
      </c>
      <c r="E1438" s="241" t="s">
        <v>3</v>
      </c>
      <c r="F1438" s="111"/>
      <c r="G1438" s="230">
        <v>1707.47</v>
      </c>
      <c r="H1438" s="131">
        <f t="shared" si="110"/>
        <v>0</v>
      </c>
      <c r="I1438" s="110"/>
      <c r="J1438" s="194" t="str">
        <f t="shared" si="109"/>
        <v>-</v>
      </c>
    </row>
    <row r="1439" spans="1:16" s="150" customFormat="1" ht="15.75" hidden="1" customHeight="1">
      <c r="A1439" s="193" t="str">
        <f>CONCATENATE($P$1433,SUM($J$1434:J1439))</f>
        <v>20.7.0</v>
      </c>
      <c r="B1439" s="222" t="s">
        <v>2662</v>
      </c>
      <c r="C1439" s="222"/>
      <c r="D1439" s="202" t="s">
        <v>893</v>
      </c>
      <c r="E1439" s="241" t="s">
        <v>3</v>
      </c>
      <c r="F1439" s="111"/>
      <c r="G1439" s="230">
        <v>4833.22</v>
      </c>
      <c r="H1439" s="131">
        <f t="shared" si="110"/>
        <v>0</v>
      </c>
      <c r="I1439" s="110"/>
      <c r="J1439" s="194" t="str">
        <f t="shared" si="109"/>
        <v>-</v>
      </c>
    </row>
    <row r="1440" spans="1:16" s="150" customFormat="1" ht="15.75" hidden="1" customHeight="1">
      <c r="A1440" s="193" t="str">
        <f>CONCATENATE($P$1433,SUM($J$1434:J1440))</f>
        <v>20.7.0</v>
      </c>
      <c r="B1440" s="222" t="s">
        <v>2663</v>
      </c>
      <c r="C1440" s="222"/>
      <c r="D1440" s="202" t="s">
        <v>900</v>
      </c>
      <c r="E1440" s="241" t="s">
        <v>3</v>
      </c>
      <c r="F1440" s="111"/>
      <c r="G1440" s="230">
        <v>1518.22</v>
      </c>
      <c r="H1440" s="131">
        <f t="shared" si="110"/>
        <v>0</v>
      </c>
      <c r="I1440" s="110"/>
      <c r="J1440" s="194" t="str">
        <f t="shared" si="109"/>
        <v>-</v>
      </c>
    </row>
    <row r="1441" spans="1:16" s="150" customFormat="1" ht="15.75" hidden="1" customHeight="1">
      <c r="A1441" s="193" t="str">
        <f>CONCATENATE($P$1433,SUM($J$1434:J1441))</f>
        <v>20.7.0</v>
      </c>
      <c r="B1441" s="222" t="s">
        <v>2664</v>
      </c>
      <c r="C1441" s="222"/>
      <c r="D1441" s="202" t="s">
        <v>899</v>
      </c>
      <c r="E1441" s="241" t="s">
        <v>3</v>
      </c>
      <c r="F1441" s="111"/>
      <c r="G1441" s="230">
        <v>1414.72</v>
      </c>
      <c r="H1441" s="131">
        <f t="shared" si="110"/>
        <v>0</v>
      </c>
      <c r="I1441" s="110"/>
      <c r="J1441" s="194" t="str">
        <f t="shared" si="109"/>
        <v>-</v>
      </c>
    </row>
    <row r="1442" spans="1:16" s="150" customFormat="1" ht="15.75" hidden="1" customHeight="1">
      <c r="A1442" s="193" t="str">
        <f>CONCATENATE($P$1433,SUM($J$1434:J1442))</f>
        <v>20.7.0</v>
      </c>
      <c r="B1442" s="222" t="s">
        <v>2665</v>
      </c>
      <c r="C1442" s="222"/>
      <c r="D1442" s="202" t="s">
        <v>901</v>
      </c>
      <c r="E1442" s="241" t="s">
        <v>3</v>
      </c>
      <c r="F1442" s="111"/>
      <c r="G1442" s="230">
        <v>1720.39</v>
      </c>
      <c r="H1442" s="131">
        <f t="shared" si="110"/>
        <v>0</v>
      </c>
      <c r="I1442" s="110"/>
      <c r="J1442" s="194" t="str">
        <f t="shared" si="109"/>
        <v>-</v>
      </c>
    </row>
    <row r="1443" spans="1:16" s="150" customFormat="1" ht="15.75" hidden="1" customHeight="1">
      <c r="A1443" s="193" t="str">
        <f>CONCATENATE($P$1433,SUM($J$1434:J1443))</f>
        <v>20.7.0</v>
      </c>
      <c r="B1443" s="222" t="s">
        <v>2666</v>
      </c>
      <c r="C1443" s="222"/>
      <c r="D1443" s="202" t="s">
        <v>898</v>
      </c>
      <c r="E1443" s="241" t="s">
        <v>3</v>
      </c>
      <c r="F1443" s="111"/>
      <c r="G1443" s="230">
        <v>2143.7199999999998</v>
      </c>
      <c r="H1443" s="131">
        <f t="shared" si="110"/>
        <v>0</v>
      </c>
      <c r="I1443" s="110"/>
      <c r="J1443" s="194" t="str">
        <f t="shared" si="109"/>
        <v>-</v>
      </c>
    </row>
    <row r="1444" spans="1:16" s="150" customFormat="1" ht="15.75" hidden="1" customHeight="1">
      <c r="A1444" s="193" t="str">
        <f>CONCATENATE($P$1433,SUM($J$1434:J1444))</f>
        <v>20.7.0</v>
      </c>
      <c r="B1444" s="222" t="s">
        <v>2667</v>
      </c>
      <c r="C1444" s="222"/>
      <c r="D1444" s="202" t="s">
        <v>902</v>
      </c>
      <c r="E1444" s="241" t="s">
        <v>3</v>
      </c>
      <c r="F1444" s="111"/>
      <c r="G1444" s="230">
        <v>1378.62</v>
      </c>
      <c r="H1444" s="131">
        <f t="shared" si="110"/>
        <v>0</v>
      </c>
      <c r="I1444" s="110"/>
      <c r="J1444" s="194" t="str">
        <f t="shared" si="109"/>
        <v>-</v>
      </c>
    </row>
    <row r="1445" spans="1:16" s="150" customFormat="1" ht="15.75" hidden="1" customHeight="1">
      <c r="A1445" s="193" t="str">
        <f>CONCATENATE($P$1433,SUM($J$1434:J1445))</f>
        <v>20.7.0</v>
      </c>
      <c r="B1445" s="222" t="s">
        <v>2668</v>
      </c>
      <c r="C1445" s="222"/>
      <c r="D1445" s="202" t="s">
        <v>903</v>
      </c>
      <c r="E1445" s="241" t="s">
        <v>3</v>
      </c>
      <c r="F1445" s="111"/>
      <c r="G1445" s="230">
        <v>1324.62</v>
      </c>
      <c r="H1445" s="131">
        <f t="shared" si="110"/>
        <v>0</v>
      </c>
      <c r="I1445" s="110"/>
      <c r="J1445" s="194" t="str">
        <f t="shared" si="109"/>
        <v>-</v>
      </c>
    </row>
    <row r="1446" spans="1:16" s="150" customFormat="1" ht="15.75" hidden="1" customHeight="1">
      <c r="A1446" s="193" t="str">
        <f>CONCATENATE($P$1433,SUM($J$1434:J1446))</f>
        <v>20.7.0</v>
      </c>
      <c r="B1446" s="222" t="s">
        <v>2669</v>
      </c>
      <c r="C1446" s="222"/>
      <c r="D1446" s="202" t="s">
        <v>904</v>
      </c>
      <c r="E1446" s="241" t="s">
        <v>3</v>
      </c>
      <c r="F1446" s="111"/>
      <c r="G1446" s="230">
        <v>2658.94</v>
      </c>
      <c r="H1446" s="131">
        <f t="shared" si="110"/>
        <v>0</v>
      </c>
      <c r="I1446" s="110"/>
      <c r="J1446" s="194" t="str">
        <f t="shared" si="109"/>
        <v>-</v>
      </c>
    </row>
    <row r="1447" spans="1:16" s="150" customFormat="1" ht="15.75" hidden="1" customHeight="1">
      <c r="A1447" s="193" t="str">
        <f>CONCATENATE($P$1433,SUM($J$1434:J1447))</f>
        <v>20.7.0</v>
      </c>
      <c r="B1447" s="222" t="s">
        <v>2670</v>
      </c>
      <c r="C1447" s="222"/>
      <c r="D1447" s="202" t="s">
        <v>905</v>
      </c>
      <c r="E1447" s="241" t="s">
        <v>3</v>
      </c>
      <c r="F1447" s="111"/>
      <c r="G1447" s="230">
        <v>1782.52</v>
      </c>
      <c r="H1447" s="131">
        <f t="shared" si="110"/>
        <v>0</v>
      </c>
      <c r="I1447" s="110"/>
      <c r="J1447" s="194" t="str">
        <f t="shared" si="109"/>
        <v>-</v>
      </c>
    </row>
    <row r="1448" spans="1:16" s="150" customFormat="1" ht="15.75" hidden="1" customHeight="1">
      <c r="A1448" s="204"/>
      <c r="B1448" s="199"/>
      <c r="C1448" s="458"/>
      <c r="D1448" s="200"/>
      <c r="E1448" s="46" t="s">
        <v>1263</v>
      </c>
      <c r="F1448" s="156"/>
      <c r="G1448" s="232"/>
      <c r="H1448" s="157" t="str">
        <f>A1433</f>
        <v>20.7</v>
      </c>
      <c r="I1448" s="186">
        <f>SUM(H1434:H1447)</f>
        <v>0</v>
      </c>
      <c r="J1448" s="194" t="str">
        <f>IF(I1448&gt;0.01,1,"")</f>
        <v/>
      </c>
    </row>
    <row r="1449" spans="1:16" s="165" customFormat="1" ht="15.75" hidden="1" customHeight="1">
      <c r="A1449" s="210"/>
      <c r="B1449" s="166"/>
      <c r="C1449" s="467"/>
      <c r="D1449" s="167"/>
      <c r="E1449" s="305" t="s">
        <v>1262</v>
      </c>
      <c r="F1449" s="306"/>
      <c r="G1449" s="312"/>
      <c r="H1449" s="308">
        <f>A1182</f>
        <v>20</v>
      </c>
      <c r="I1449" s="139">
        <f>I1245+I1300+I1346+I1386+I1418+I1432+I1448</f>
        <v>0</v>
      </c>
      <c r="J1449" s="207" t="str">
        <f>IF(I1449&gt;0.01,1,"")</f>
        <v/>
      </c>
    </row>
    <row r="1450" spans="1:16" s="150" customFormat="1" ht="15.75" hidden="1" customHeight="1">
      <c r="A1450" s="338">
        <v>21</v>
      </c>
      <c r="B1450" s="289"/>
      <c r="C1450" s="456"/>
      <c r="D1450" s="290" t="s">
        <v>1252</v>
      </c>
      <c r="E1450" s="291"/>
      <c r="F1450" s="292"/>
      <c r="G1450" s="293"/>
      <c r="H1450" s="294"/>
      <c r="I1450" s="295"/>
      <c r="J1450" s="194" t="str">
        <f>IF(SUM(F1451:F1467)&gt;0.001,1,"")</f>
        <v/>
      </c>
      <c r="K1450" s="150">
        <f>A1182</f>
        <v>20</v>
      </c>
      <c r="P1450" s="150" t="str">
        <f>CONCATENATE(A1450,".")</f>
        <v>21.</v>
      </c>
    </row>
    <row r="1451" spans="1:16" s="150" customFormat="1" ht="15.75" hidden="1" customHeight="1">
      <c r="A1451" s="193" t="str">
        <f>CONCATENATE($P$1450,SUM($J1451:J$1451))</f>
        <v>21.0</v>
      </c>
      <c r="B1451" s="222" t="s">
        <v>2671</v>
      </c>
      <c r="C1451" s="222"/>
      <c r="D1451" s="202" t="s">
        <v>971</v>
      </c>
      <c r="E1451" s="241" t="s">
        <v>3</v>
      </c>
      <c r="F1451" s="111"/>
      <c r="G1451" s="230">
        <v>1108.97</v>
      </c>
      <c r="H1451" s="131">
        <f>F1451*G1451</f>
        <v>0</v>
      </c>
      <c r="I1451" s="110"/>
      <c r="J1451" s="194" t="str">
        <f t="shared" ref="J1451:J1468" si="111">IF(F1451&gt;0.01,1,"-")</f>
        <v>-</v>
      </c>
    </row>
    <row r="1452" spans="1:16" s="150" customFormat="1" ht="15.75" hidden="1" customHeight="1">
      <c r="A1452" s="193" t="str">
        <f>CONCATENATE($P$1450,SUM($J$1451:J1452))</f>
        <v>21.0</v>
      </c>
      <c r="B1452" s="222" t="s">
        <v>2672</v>
      </c>
      <c r="C1452" s="222"/>
      <c r="D1452" s="202" t="s">
        <v>980</v>
      </c>
      <c r="E1452" s="241" t="s">
        <v>3</v>
      </c>
      <c r="F1452" s="111"/>
      <c r="G1452" s="230">
        <v>149.51</v>
      </c>
      <c r="H1452" s="131">
        <f t="shared" ref="H1452:H1468" si="112">F1452*G1452</f>
        <v>0</v>
      </c>
      <c r="I1452" s="110"/>
      <c r="J1452" s="194" t="str">
        <f t="shared" si="111"/>
        <v>-</v>
      </c>
    </row>
    <row r="1453" spans="1:16" s="150" customFormat="1" ht="15.75" hidden="1" customHeight="1">
      <c r="A1453" s="193" t="str">
        <f>CONCATENATE($P$1450,SUM($J$1451:J1453))</f>
        <v>21.0</v>
      </c>
      <c r="B1453" s="222" t="s">
        <v>2673</v>
      </c>
      <c r="C1453" s="222"/>
      <c r="D1453" s="202" t="s">
        <v>970</v>
      </c>
      <c r="E1453" s="241" t="s">
        <v>3</v>
      </c>
      <c r="F1453" s="111"/>
      <c r="G1453" s="230">
        <v>172.02</v>
      </c>
      <c r="H1453" s="131">
        <f t="shared" si="112"/>
        <v>0</v>
      </c>
      <c r="I1453" s="110"/>
      <c r="J1453" s="194" t="str">
        <f t="shared" si="111"/>
        <v>-</v>
      </c>
    </row>
    <row r="1454" spans="1:16" s="150" customFormat="1" ht="15.75" hidden="1" customHeight="1">
      <c r="A1454" s="193" t="str">
        <f>CONCATENATE($P$1450,SUM($J$1451:J1454))</f>
        <v>21.0</v>
      </c>
      <c r="B1454" s="222" t="s">
        <v>2674</v>
      </c>
      <c r="C1454" s="222"/>
      <c r="D1454" s="202" t="s">
        <v>974</v>
      </c>
      <c r="E1454" s="241" t="s">
        <v>3</v>
      </c>
      <c r="F1454" s="111"/>
      <c r="G1454" s="230">
        <v>242.02</v>
      </c>
      <c r="H1454" s="131">
        <f t="shared" si="112"/>
        <v>0</v>
      </c>
      <c r="I1454" s="110"/>
      <c r="J1454" s="194" t="str">
        <f t="shared" si="111"/>
        <v>-</v>
      </c>
    </row>
    <row r="1455" spans="1:16" s="150" customFormat="1" ht="15.75" hidden="1" customHeight="1">
      <c r="A1455" s="193" t="str">
        <f>CONCATENATE($P$1450,SUM($J$1451:J1455))</f>
        <v>21.0</v>
      </c>
      <c r="B1455" s="222" t="s">
        <v>2675</v>
      </c>
      <c r="C1455" s="222"/>
      <c r="D1455" s="202" t="s">
        <v>982</v>
      </c>
      <c r="E1455" s="241" t="s">
        <v>3</v>
      </c>
      <c r="F1455" s="111"/>
      <c r="G1455" s="230">
        <v>199.52</v>
      </c>
      <c r="H1455" s="131">
        <f t="shared" si="112"/>
        <v>0</v>
      </c>
      <c r="I1455" s="110"/>
      <c r="J1455" s="194" t="str">
        <f t="shared" si="111"/>
        <v>-</v>
      </c>
    </row>
    <row r="1456" spans="1:16" s="195" customFormat="1" ht="15.75" hidden="1" customHeight="1">
      <c r="A1456" s="296" t="str">
        <f>CONCATENATE($P$1450,SUM($J$1451:J1456))</f>
        <v>21.0</v>
      </c>
      <c r="B1456" s="317" t="s">
        <v>2676</v>
      </c>
      <c r="C1456" s="317"/>
      <c r="D1456" s="202" t="s">
        <v>983</v>
      </c>
      <c r="E1456" s="241" t="s">
        <v>3</v>
      </c>
      <c r="F1456" s="111"/>
      <c r="G1456" s="310">
        <v>257.02</v>
      </c>
      <c r="H1456" s="131">
        <f t="shared" si="112"/>
        <v>0</v>
      </c>
      <c r="I1456" s="132"/>
      <c r="J1456" s="201" t="str">
        <f t="shared" si="111"/>
        <v>-</v>
      </c>
    </row>
    <row r="1457" spans="1:16" s="150" customFormat="1" ht="15.75" hidden="1" customHeight="1">
      <c r="A1457" s="296" t="str">
        <f>CONCATENATE($P$1450,SUM($J$1451:J1457))</f>
        <v>21.0</v>
      </c>
      <c r="B1457" s="317" t="s">
        <v>2677</v>
      </c>
      <c r="C1457" s="317"/>
      <c r="D1457" s="202" t="s">
        <v>969</v>
      </c>
      <c r="E1457" s="241" t="s">
        <v>3</v>
      </c>
      <c r="F1457" s="111"/>
      <c r="G1457" s="310">
        <v>489.52</v>
      </c>
      <c r="H1457" s="131">
        <f t="shared" si="112"/>
        <v>0</v>
      </c>
      <c r="I1457" s="132"/>
      <c r="J1457" s="194" t="str">
        <f t="shared" si="111"/>
        <v>-</v>
      </c>
    </row>
    <row r="1458" spans="1:16" s="150" customFormat="1" ht="15.75" hidden="1" customHeight="1">
      <c r="A1458" s="193" t="str">
        <f>CONCATENATE($P$1450,SUM($J$1451:J1458))</f>
        <v>21.0</v>
      </c>
      <c r="B1458" s="222" t="s">
        <v>2678</v>
      </c>
      <c r="C1458" s="222"/>
      <c r="D1458" s="202" t="s">
        <v>973</v>
      </c>
      <c r="E1458" s="241" t="s">
        <v>3</v>
      </c>
      <c r="F1458" s="111"/>
      <c r="G1458" s="230">
        <v>149.52000000000001</v>
      </c>
      <c r="H1458" s="131">
        <f t="shared" si="112"/>
        <v>0</v>
      </c>
      <c r="I1458" s="110"/>
      <c r="J1458" s="194" t="str">
        <f t="shared" si="111"/>
        <v>-</v>
      </c>
    </row>
    <row r="1459" spans="1:16" s="150" customFormat="1" ht="15.75" hidden="1" customHeight="1">
      <c r="A1459" s="193" t="str">
        <f>CONCATENATE($P$1450,SUM($J$1451:J1459))</f>
        <v>21.0</v>
      </c>
      <c r="B1459" s="222" t="s">
        <v>2679</v>
      </c>
      <c r="C1459" s="222"/>
      <c r="D1459" s="202" t="s">
        <v>972</v>
      </c>
      <c r="E1459" s="241" t="s">
        <v>3</v>
      </c>
      <c r="F1459" s="111"/>
      <c r="G1459" s="230">
        <v>1326.48</v>
      </c>
      <c r="H1459" s="131">
        <f t="shared" si="112"/>
        <v>0</v>
      </c>
      <c r="I1459" s="110"/>
      <c r="J1459" s="194" t="str">
        <f t="shared" si="111"/>
        <v>-</v>
      </c>
    </row>
    <row r="1460" spans="1:16" s="150" customFormat="1" ht="15.75" hidden="1" customHeight="1">
      <c r="A1460" s="193" t="str">
        <f>CONCATENATE($P$1450,SUM($J$1451:J1460))</f>
        <v>21.0</v>
      </c>
      <c r="B1460" s="222" t="s">
        <v>2680</v>
      </c>
      <c r="C1460" s="222"/>
      <c r="D1460" s="202" t="s">
        <v>1253</v>
      </c>
      <c r="E1460" s="241" t="s">
        <v>3</v>
      </c>
      <c r="F1460" s="111"/>
      <c r="G1460" s="230">
        <v>91.76</v>
      </c>
      <c r="H1460" s="131">
        <f t="shared" si="112"/>
        <v>0</v>
      </c>
      <c r="I1460" s="110"/>
      <c r="J1460" s="194" t="str">
        <f t="shared" si="111"/>
        <v>-</v>
      </c>
    </row>
    <row r="1461" spans="1:16" s="150" customFormat="1" ht="15.75" hidden="1" customHeight="1">
      <c r="A1461" s="193" t="str">
        <f>CONCATENATE($P$1450,SUM($J$1451:J1461))</f>
        <v>21.0</v>
      </c>
      <c r="B1461" s="222" t="s">
        <v>2681</v>
      </c>
      <c r="C1461" s="222"/>
      <c r="D1461" s="202" t="s">
        <v>1254</v>
      </c>
      <c r="E1461" s="241" t="s">
        <v>3</v>
      </c>
      <c r="F1461" s="111"/>
      <c r="G1461" s="230">
        <v>125.65</v>
      </c>
      <c r="H1461" s="131">
        <f t="shared" si="112"/>
        <v>0</v>
      </c>
      <c r="I1461" s="110"/>
      <c r="J1461" s="194" t="str">
        <f t="shared" si="111"/>
        <v>-</v>
      </c>
    </row>
    <row r="1462" spans="1:16" s="150" customFormat="1" ht="15.75" hidden="1" customHeight="1">
      <c r="A1462" s="193" t="str">
        <f>CONCATENATE($P$1450,SUM($J$1451:J1462))</f>
        <v>21.0</v>
      </c>
      <c r="B1462" s="222" t="s">
        <v>2682</v>
      </c>
      <c r="C1462" s="222"/>
      <c r="D1462" s="202" t="s">
        <v>975</v>
      </c>
      <c r="E1462" s="241" t="s">
        <v>3</v>
      </c>
      <c r="F1462" s="111"/>
      <c r="G1462" s="230">
        <v>1393.27</v>
      </c>
      <c r="H1462" s="131">
        <f t="shared" si="112"/>
        <v>0</v>
      </c>
      <c r="I1462" s="110"/>
      <c r="J1462" s="194" t="str">
        <f t="shared" si="111"/>
        <v>-</v>
      </c>
    </row>
    <row r="1463" spans="1:16" s="150" customFormat="1" ht="15.75" hidden="1" customHeight="1">
      <c r="A1463" s="193" t="str">
        <f>CONCATENATE($P$1450,SUM($J$1451:J1463))</f>
        <v>21.0</v>
      </c>
      <c r="B1463" s="222" t="s">
        <v>2683</v>
      </c>
      <c r="C1463" s="222"/>
      <c r="D1463" s="202" t="s">
        <v>978</v>
      </c>
      <c r="E1463" s="241" t="s">
        <v>3</v>
      </c>
      <c r="F1463" s="111"/>
      <c r="G1463" s="230">
        <v>125.98</v>
      </c>
      <c r="H1463" s="131">
        <f t="shared" si="112"/>
        <v>0</v>
      </c>
      <c r="I1463" s="110"/>
      <c r="J1463" s="194" t="str">
        <f t="shared" si="111"/>
        <v>-</v>
      </c>
    </row>
    <row r="1464" spans="1:16" s="150" customFormat="1" ht="15.75" hidden="1" customHeight="1">
      <c r="A1464" s="193" t="str">
        <f>CONCATENATE($P$1450,SUM($J$1451:J1464))</f>
        <v>21.0</v>
      </c>
      <c r="B1464" s="222" t="s">
        <v>2684</v>
      </c>
      <c r="C1464" s="222"/>
      <c r="D1464" s="202" t="s">
        <v>979</v>
      </c>
      <c r="E1464" s="241" t="s">
        <v>3</v>
      </c>
      <c r="F1464" s="111"/>
      <c r="G1464" s="230">
        <v>158.28</v>
      </c>
      <c r="H1464" s="131">
        <f t="shared" si="112"/>
        <v>0</v>
      </c>
      <c r="I1464" s="110"/>
      <c r="J1464" s="194" t="str">
        <f t="shared" si="111"/>
        <v>-</v>
      </c>
    </row>
    <row r="1465" spans="1:16" s="150" customFormat="1" ht="15.75" hidden="1" customHeight="1">
      <c r="A1465" s="193" t="str">
        <f>CONCATENATE($P$1450,SUM($J$1451:J1465))</f>
        <v>21.0</v>
      </c>
      <c r="B1465" s="222" t="s">
        <v>2685</v>
      </c>
      <c r="C1465" s="222"/>
      <c r="D1465" s="202" t="s">
        <v>976</v>
      </c>
      <c r="E1465" s="241" t="s">
        <v>1391</v>
      </c>
      <c r="F1465" s="111"/>
      <c r="G1465" s="230">
        <v>130.57</v>
      </c>
      <c r="H1465" s="131">
        <f t="shared" si="112"/>
        <v>0</v>
      </c>
      <c r="I1465" s="110"/>
      <c r="J1465" s="194" t="str">
        <f t="shared" si="111"/>
        <v>-</v>
      </c>
    </row>
    <row r="1466" spans="1:16" s="150" customFormat="1" ht="15.75" hidden="1" customHeight="1">
      <c r="A1466" s="193" t="str">
        <f>CONCATENATE($P$1450,SUM($J$1451:J1466))</f>
        <v>21.0</v>
      </c>
      <c r="B1466" s="222" t="s">
        <v>2686</v>
      </c>
      <c r="C1466" s="222"/>
      <c r="D1466" s="202" t="s">
        <v>977</v>
      </c>
      <c r="E1466" s="241" t="s">
        <v>1391</v>
      </c>
      <c r="F1466" s="111"/>
      <c r="G1466" s="230">
        <v>145.80000000000001</v>
      </c>
      <c r="H1466" s="131">
        <f t="shared" si="112"/>
        <v>0</v>
      </c>
      <c r="I1466" s="110"/>
      <c r="J1466" s="194" t="str">
        <f t="shared" si="111"/>
        <v>-</v>
      </c>
    </row>
    <row r="1467" spans="1:16" s="150" customFormat="1" ht="15.75" hidden="1" customHeight="1">
      <c r="A1467" s="377" t="str">
        <f>CONCATENATE($P$1450,SUM($J$1451:J1467))</f>
        <v>21.0</v>
      </c>
      <c r="B1467" s="344" t="s">
        <v>2687</v>
      </c>
      <c r="C1467" s="344"/>
      <c r="D1467" s="378" t="s">
        <v>981</v>
      </c>
      <c r="E1467" s="379" t="s">
        <v>1391</v>
      </c>
      <c r="F1467" s="360"/>
      <c r="G1467" s="380">
        <v>197.56</v>
      </c>
      <c r="H1467" s="346">
        <f t="shared" si="112"/>
        <v>0</v>
      </c>
      <c r="I1467" s="347"/>
      <c r="J1467" s="194" t="str">
        <f t="shared" si="111"/>
        <v>-</v>
      </c>
    </row>
    <row r="1468" spans="1:16" s="150" customFormat="1" ht="15.75" hidden="1" customHeight="1">
      <c r="A1468" s="377" t="str">
        <f>CONCATENATE($P$1450,SUM($J$1451:J1468))</f>
        <v>21.0</v>
      </c>
      <c r="B1468" s="355" t="s">
        <v>2688</v>
      </c>
      <c r="C1468" s="355"/>
      <c r="D1468" s="216" t="s">
        <v>2689</v>
      </c>
      <c r="E1468" s="239" t="s">
        <v>3</v>
      </c>
      <c r="F1468" s="111"/>
      <c r="G1468" s="228">
        <v>356.14</v>
      </c>
      <c r="H1468" s="356">
        <f t="shared" si="112"/>
        <v>0</v>
      </c>
      <c r="I1468" s="363"/>
      <c r="J1468" s="194" t="str">
        <f t="shared" si="111"/>
        <v>-</v>
      </c>
    </row>
    <row r="1469" spans="1:16" s="150" customFormat="1" ht="15.75" hidden="1" customHeight="1">
      <c r="A1469" s="341"/>
      <c r="B1469" s="212"/>
      <c r="C1469" s="453"/>
      <c r="D1469" s="304"/>
      <c r="E1469" s="305" t="s">
        <v>1262</v>
      </c>
      <c r="F1469" s="306"/>
      <c r="G1469" s="312"/>
      <c r="H1469" s="308">
        <f>A1450</f>
        <v>21</v>
      </c>
      <c r="I1469" s="337">
        <f>SUM(H1451:H1468)</f>
        <v>0</v>
      </c>
      <c r="J1469" s="194" t="str">
        <f>IF(I1469&gt;0.01,1,"")</f>
        <v/>
      </c>
    </row>
    <row r="1470" spans="1:16" s="150" customFormat="1" ht="15.75" hidden="1" customHeight="1">
      <c r="A1470" s="188">
        <v>22</v>
      </c>
      <c r="B1470" s="151"/>
      <c r="C1470" s="462"/>
      <c r="D1470" s="152" t="s">
        <v>1312</v>
      </c>
      <c r="E1470" s="238"/>
      <c r="F1470" s="154"/>
      <c r="G1470" s="227"/>
      <c r="H1470" s="153"/>
      <c r="I1470" s="155"/>
      <c r="J1470" s="194" t="str">
        <f>IF(SUM(F1471:F1473)&gt;0.001,1,"")</f>
        <v/>
      </c>
      <c r="K1470" s="150">
        <f>A1450</f>
        <v>21</v>
      </c>
      <c r="P1470" s="150" t="str">
        <f>CONCATENATE(A1470,".")</f>
        <v>22.</v>
      </c>
    </row>
    <row r="1471" spans="1:16" s="150" customFormat="1" ht="15.75" hidden="1" customHeight="1">
      <c r="A1471" s="193" t="str">
        <f>CONCATENATE($P$1470,SUM($J1471:J$1471))</f>
        <v>22.0</v>
      </c>
      <c r="B1471" s="222">
        <v>220496</v>
      </c>
      <c r="C1471" s="222"/>
      <c r="D1471" s="202" t="s">
        <v>1006</v>
      </c>
      <c r="E1471" s="241" t="s">
        <v>3</v>
      </c>
      <c r="F1471" s="111"/>
      <c r="G1471" s="230">
        <v>19472.73</v>
      </c>
      <c r="H1471" s="131">
        <f>F1471*G1471</f>
        <v>0</v>
      </c>
      <c r="I1471" s="110"/>
      <c r="J1471" s="194" t="str">
        <f>IF(F1471&gt;0.01,1,"-")</f>
        <v>-</v>
      </c>
    </row>
    <row r="1472" spans="1:16" s="150" customFormat="1" ht="15.75" hidden="1" customHeight="1">
      <c r="A1472" s="193" t="str">
        <f>CONCATENATE($P$1470,SUM($J$1471:J1472))</f>
        <v>22.0</v>
      </c>
      <c r="B1472" s="222">
        <v>220497</v>
      </c>
      <c r="C1472" s="222"/>
      <c r="D1472" s="202" t="s">
        <v>1007</v>
      </c>
      <c r="E1472" s="241" t="s">
        <v>3</v>
      </c>
      <c r="F1472" s="111"/>
      <c r="G1472" s="230">
        <v>27656.62</v>
      </c>
      <c r="H1472" s="131">
        <f t="shared" ref="H1472:H1473" si="113">F1472*G1472</f>
        <v>0</v>
      </c>
      <c r="I1472" s="110"/>
      <c r="J1472" s="194" t="str">
        <f>IF(F1472&gt;0.01,1,"-")</f>
        <v>-</v>
      </c>
    </row>
    <row r="1473" spans="1:16" s="150" customFormat="1" ht="15.75" hidden="1" customHeight="1">
      <c r="A1473" s="193" t="str">
        <f>CONCATENATE($P$1470,SUM($J$1471:J1473))</f>
        <v>22.0</v>
      </c>
      <c r="B1473" s="222">
        <v>220634</v>
      </c>
      <c r="C1473" s="222"/>
      <c r="D1473" s="202" t="s">
        <v>1008</v>
      </c>
      <c r="E1473" s="241" t="s">
        <v>3</v>
      </c>
      <c r="F1473" s="111"/>
      <c r="G1473" s="230">
        <v>864.32</v>
      </c>
      <c r="H1473" s="131">
        <f t="shared" si="113"/>
        <v>0</v>
      </c>
      <c r="I1473" s="110"/>
      <c r="J1473" s="194" t="str">
        <f>IF(F1473&gt;0.01,1,"-")</f>
        <v>-</v>
      </c>
    </row>
    <row r="1474" spans="1:16" s="150" customFormat="1" ht="15.75" hidden="1" customHeight="1">
      <c r="A1474" s="204"/>
      <c r="B1474" s="199"/>
      <c r="C1474" s="458"/>
      <c r="D1474" s="200"/>
      <c r="E1474" s="46" t="s">
        <v>1262</v>
      </c>
      <c r="F1474" s="156"/>
      <c r="G1474" s="232"/>
      <c r="H1474" s="157">
        <f>A1470</f>
        <v>22</v>
      </c>
      <c r="I1474" s="186">
        <f>SUM(H1471:H1473)</f>
        <v>0</v>
      </c>
      <c r="J1474" s="194" t="str">
        <f>IF(I1474&gt;0.01,1,"")</f>
        <v/>
      </c>
    </row>
    <row r="1475" spans="1:16" s="165" customFormat="1" ht="15.75" hidden="1" customHeight="1">
      <c r="A1475" s="288">
        <v>23</v>
      </c>
      <c r="B1475" s="289"/>
      <c r="C1475" s="456"/>
      <c r="D1475" s="290" t="s">
        <v>906</v>
      </c>
      <c r="E1475" s="291"/>
      <c r="F1475" s="292"/>
      <c r="G1475" s="293"/>
      <c r="H1475" s="294"/>
      <c r="I1475" s="295"/>
      <c r="J1475" s="207" t="str">
        <f>IF(SUM(F1476:F1542)&gt;0.001,1,"")</f>
        <v/>
      </c>
      <c r="K1475" s="165">
        <f>A1470</f>
        <v>22</v>
      </c>
      <c r="P1475" s="165" t="str">
        <f>CONCATENATE(A1475,".")</f>
        <v>23.</v>
      </c>
    </row>
    <row r="1476" spans="1:16" s="150" customFormat="1" ht="15.75" hidden="1" customHeight="1">
      <c r="A1476" s="193" t="str">
        <f>CONCATENATE($P$1475,SUM($J1476:J$1476))</f>
        <v>23.0</v>
      </c>
      <c r="B1476" s="222" t="s">
        <v>2690</v>
      </c>
      <c r="C1476" s="222"/>
      <c r="D1476" s="202" t="s">
        <v>967</v>
      </c>
      <c r="E1476" s="241" t="s">
        <v>3</v>
      </c>
      <c r="F1476" s="111"/>
      <c r="G1476" s="230">
        <v>30.45</v>
      </c>
      <c r="H1476" s="131">
        <f>F1476*G1476</f>
        <v>0</v>
      </c>
      <c r="I1476" s="110"/>
      <c r="J1476" s="194" t="str">
        <f t="shared" ref="J1476:J1507" si="114">IF(F1476&gt;0.01,1,"-")</f>
        <v>-</v>
      </c>
    </row>
    <row r="1477" spans="1:16" s="150" customFormat="1" ht="15.75" hidden="1" customHeight="1">
      <c r="A1477" s="193" t="str">
        <f>CONCATENATE($P$1475,SUM($J$1476:J1477))</f>
        <v>23.0</v>
      </c>
      <c r="B1477" s="222" t="s">
        <v>2691</v>
      </c>
      <c r="C1477" s="222"/>
      <c r="D1477" s="202" t="s">
        <v>968</v>
      </c>
      <c r="E1477" s="241" t="s">
        <v>3</v>
      </c>
      <c r="F1477" s="111"/>
      <c r="G1477" s="230">
        <v>30.45</v>
      </c>
      <c r="H1477" s="131">
        <f t="shared" ref="H1477:H1540" si="115">F1477*G1477</f>
        <v>0</v>
      </c>
      <c r="I1477" s="110"/>
      <c r="J1477" s="194" t="str">
        <f t="shared" si="114"/>
        <v>-</v>
      </c>
    </row>
    <row r="1478" spans="1:16" s="150" customFormat="1" ht="15.75" hidden="1" customHeight="1">
      <c r="A1478" s="193" t="str">
        <f>CONCATENATE($P$1475,SUM($J$1476:J1478))</f>
        <v>23.0</v>
      </c>
      <c r="B1478" s="222" t="s">
        <v>2692</v>
      </c>
      <c r="C1478" s="222"/>
      <c r="D1478" s="202" t="s">
        <v>940</v>
      </c>
      <c r="E1478" s="241" t="s">
        <v>1406</v>
      </c>
      <c r="F1478" s="111"/>
      <c r="G1478" s="230">
        <v>86.32</v>
      </c>
      <c r="H1478" s="131">
        <f t="shared" si="115"/>
        <v>0</v>
      </c>
      <c r="I1478" s="110"/>
      <c r="J1478" s="194" t="str">
        <f t="shared" si="114"/>
        <v>-</v>
      </c>
    </row>
    <row r="1479" spans="1:16" s="150" customFormat="1" ht="15.75" hidden="1" customHeight="1">
      <c r="A1479" s="193" t="str">
        <f>CONCATENATE($P$1475,SUM($J$1476:J1479))</f>
        <v>23.0</v>
      </c>
      <c r="B1479" s="222" t="s">
        <v>2693</v>
      </c>
      <c r="C1479" s="222"/>
      <c r="D1479" s="202" t="s">
        <v>959</v>
      </c>
      <c r="E1479" s="241" t="s">
        <v>3</v>
      </c>
      <c r="F1479" s="111"/>
      <c r="G1479" s="230">
        <v>278.18</v>
      </c>
      <c r="H1479" s="131">
        <f t="shared" si="115"/>
        <v>0</v>
      </c>
      <c r="I1479" s="110"/>
      <c r="J1479" s="194" t="str">
        <f t="shared" si="114"/>
        <v>-</v>
      </c>
    </row>
    <row r="1480" spans="1:16" s="150" customFormat="1" ht="15.75" hidden="1" customHeight="1">
      <c r="A1480" s="193" t="str">
        <f>CONCATENATE($P$1475,SUM($J$1476:J1480))</f>
        <v>23.0</v>
      </c>
      <c r="B1480" s="222" t="s">
        <v>2694</v>
      </c>
      <c r="C1480" s="222"/>
      <c r="D1480" s="202" t="s">
        <v>945</v>
      </c>
      <c r="E1480" s="241" t="s">
        <v>3</v>
      </c>
      <c r="F1480" s="111"/>
      <c r="G1480" s="230">
        <v>32.18</v>
      </c>
      <c r="H1480" s="131">
        <f t="shared" si="115"/>
        <v>0</v>
      </c>
      <c r="I1480" s="110"/>
      <c r="J1480" s="194" t="str">
        <f t="shared" si="114"/>
        <v>-</v>
      </c>
    </row>
    <row r="1481" spans="1:16" s="150" customFormat="1" ht="15.75" hidden="1" customHeight="1">
      <c r="A1481" s="193" t="str">
        <f>CONCATENATE($P$1475,SUM($J$1476:J1481))</f>
        <v>23.0</v>
      </c>
      <c r="B1481" s="222" t="s">
        <v>2695</v>
      </c>
      <c r="C1481" s="222"/>
      <c r="D1481" s="202" t="s">
        <v>946</v>
      </c>
      <c r="E1481" s="241" t="s">
        <v>3</v>
      </c>
      <c r="F1481" s="111"/>
      <c r="G1481" s="230">
        <v>88.98</v>
      </c>
      <c r="H1481" s="131">
        <f t="shared" si="115"/>
        <v>0</v>
      </c>
      <c r="I1481" s="110"/>
      <c r="J1481" s="194" t="str">
        <f t="shared" si="114"/>
        <v>-</v>
      </c>
    </row>
    <row r="1482" spans="1:16" s="165" customFormat="1" ht="15.75" hidden="1" customHeight="1">
      <c r="A1482" s="193" t="str">
        <f>CONCATENATE($P$1475,SUM($J$1476:J1482))</f>
        <v>23.0</v>
      </c>
      <c r="B1482" s="222" t="s">
        <v>2696</v>
      </c>
      <c r="C1482" s="222"/>
      <c r="D1482" s="202" t="s">
        <v>955</v>
      </c>
      <c r="E1482" s="241" t="s">
        <v>3</v>
      </c>
      <c r="F1482" s="120"/>
      <c r="G1482" s="230">
        <v>1804.8</v>
      </c>
      <c r="H1482" s="131">
        <f t="shared" si="115"/>
        <v>0</v>
      </c>
      <c r="I1482" s="114"/>
      <c r="J1482" s="207" t="str">
        <f t="shared" si="114"/>
        <v>-</v>
      </c>
    </row>
    <row r="1483" spans="1:16" s="150" customFormat="1" ht="15.75" hidden="1" customHeight="1">
      <c r="A1483" s="193" t="str">
        <f>CONCATENATE($P$1475,SUM($J$1476:J1483))</f>
        <v>23.0</v>
      </c>
      <c r="B1483" s="222" t="s">
        <v>2697</v>
      </c>
      <c r="C1483" s="222"/>
      <c r="D1483" s="202" t="s">
        <v>958</v>
      </c>
      <c r="E1483" s="241" t="s">
        <v>3</v>
      </c>
      <c r="F1483" s="111"/>
      <c r="G1483" s="230">
        <v>765.64</v>
      </c>
      <c r="H1483" s="131">
        <f t="shared" si="115"/>
        <v>0</v>
      </c>
      <c r="I1483" s="110"/>
      <c r="J1483" s="194" t="str">
        <f t="shared" si="114"/>
        <v>-</v>
      </c>
    </row>
    <row r="1484" spans="1:16" s="195" customFormat="1" ht="15.75" hidden="1" customHeight="1">
      <c r="A1484" s="193" t="str">
        <f>CONCATENATE($P$1475,SUM($J$1476:J1484))</f>
        <v>23.0</v>
      </c>
      <c r="B1484" s="222" t="s">
        <v>2698</v>
      </c>
      <c r="C1484" s="222"/>
      <c r="D1484" s="202" t="s">
        <v>929</v>
      </c>
      <c r="E1484" s="241" t="s">
        <v>3</v>
      </c>
      <c r="F1484" s="111"/>
      <c r="G1484" s="230">
        <v>495.04</v>
      </c>
      <c r="H1484" s="131">
        <f t="shared" si="115"/>
        <v>0</v>
      </c>
      <c r="I1484" s="132"/>
      <c r="J1484" s="201" t="str">
        <f t="shared" si="114"/>
        <v>-</v>
      </c>
    </row>
    <row r="1485" spans="1:16" s="150" customFormat="1" ht="15.75" hidden="1" customHeight="1">
      <c r="A1485" s="193" t="str">
        <f>CONCATENATE($P$1475,SUM($J$1476:J1485))</f>
        <v>23.0</v>
      </c>
      <c r="B1485" s="222" t="s">
        <v>2699</v>
      </c>
      <c r="C1485" s="222"/>
      <c r="D1485" s="202" t="s">
        <v>911</v>
      </c>
      <c r="E1485" s="241" t="s">
        <v>3</v>
      </c>
      <c r="F1485" s="111"/>
      <c r="G1485" s="230">
        <v>392.77</v>
      </c>
      <c r="H1485" s="131">
        <f t="shared" si="115"/>
        <v>0</v>
      </c>
      <c r="I1485" s="110"/>
      <c r="J1485" s="194" t="str">
        <f t="shared" si="114"/>
        <v>-</v>
      </c>
    </row>
    <row r="1486" spans="1:16" s="150" customFormat="1" ht="15.75" hidden="1" customHeight="1">
      <c r="A1486" s="193" t="str">
        <f>CONCATENATE($P$1475,SUM($J$1476:J1486))</f>
        <v>23.0</v>
      </c>
      <c r="B1486" s="222" t="s">
        <v>2700</v>
      </c>
      <c r="C1486" s="222"/>
      <c r="D1486" s="202" t="s">
        <v>956</v>
      </c>
      <c r="E1486" s="241" t="s">
        <v>3</v>
      </c>
      <c r="F1486" s="111"/>
      <c r="G1486" s="230">
        <v>759.04</v>
      </c>
      <c r="H1486" s="131">
        <f t="shared" si="115"/>
        <v>0</v>
      </c>
      <c r="I1486" s="110"/>
      <c r="J1486" s="194" t="str">
        <f t="shared" si="114"/>
        <v>-</v>
      </c>
    </row>
    <row r="1487" spans="1:16" s="165" customFormat="1" ht="15.75" hidden="1" customHeight="1">
      <c r="A1487" s="193" t="str">
        <f>CONCATENATE($P$1475,SUM($J$1476:J1487))</f>
        <v>23.0</v>
      </c>
      <c r="B1487" s="222" t="s">
        <v>2701</v>
      </c>
      <c r="C1487" s="222"/>
      <c r="D1487" s="202" t="s">
        <v>933</v>
      </c>
      <c r="E1487" s="241" t="s">
        <v>1391</v>
      </c>
      <c r="F1487" s="120"/>
      <c r="G1487" s="230">
        <v>280.42</v>
      </c>
      <c r="H1487" s="131">
        <f t="shared" si="115"/>
        <v>0</v>
      </c>
      <c r="I1487" s="114"/>
      <c r="J1487" s="207" t="str">
        <f t="shared" si="114"/>
        <v>-</v>
      </c>
    </row>
    <row r="1488" spans="1:16" s="150" customFormat="1" ht="15.75" hidden="1" customHeight="1">
      <c r="A1488" s="193" t="str">
        <f>CONCATENATE($P$1475,SUM($J$1476:J1488))</f>
        <v>23.0</v>
      </c>
      <c r="B1488" s="222" t="s">
        <v>2702</v>
      </c>
      <c r="C1488" s="222"/>
      <c r="D1488" s="202" t="s">
        <v>926</v>
      </c>
      <c r="E1488" s="241" t="s">
        <v>3</v>
      </c>
      <c r="F1488" s="111"/>
      <c r="G1488" s="230">
        <v>3546.17</v>
      </c>
      <c r="H1488" s="131">
        <f t="shared" si="115"/>
        <v>0</v>
      </c>
      <c r="I1488" s="110"/>
      <c r="J1488" s="194" t="str">
        <f t="shared" si="114"/>
        <v>-</v>
      </c>
    </row>
    <row r="1489" spans="1:10" s="150" customFormat="1" ht="15.75" hidden="1" customHeight="1">
      <c r="A1489" s="193" t="str">
        <f>CONCATENATE($P$1475,SUM($J$1476:J1489))</f>
        <v>23.0</v>
      </c>
      <c r="B1489" s="222" t="s">
        <v>2703</v>
      </c>
      <c r="C1489" s="222"/>
      <c r="D1489" s="202" t="s">
        <v>936</v>
      </c>
      <c r="E1489" s="241" t="s">
        <v>3</v>
      </c>
      <c r="F1489" s="111"/>
      <c r="G1489" s="230">
        <v>29.51</v>
      </c>
      <c r="H1489" s="131">
        <f t="shared" si="115"/>
        <v>0</v>
      </c>
      <c r="I1489" s="110"/>
      <c r="J1489" s="194" t="str">
        <f t="shared" si="114"/>
        <v>-</v>
      </c>
    </row>
    <row r="1490" spans="1:10" s="172" customFormat="1" ht="15.75" hidden="1" customHeight="1">
      <c r="A1490" s="193" t="str">
        <f>CONCATENATE($P$1475,SUM($J$1476:J1490))</f>
        <v>23.0</v>
      </c>
      <c r="B1490" s="222" t="s">
        <v>2704</v>
      </c>
      <c r="C1490" s="222"/>
      <c r="D1490" s="202" t="s">
        <v>910</v>
      </c>
      <c r="E1490" s="241" t="s">
        <v>3</v>
      </c>
      <c r="F1490" s="120"/>
      <c r="G1490" s="230">
        <v>56.97</v>
      </c>
      <c r="H1490" s="131">
        <f t="shared" si="115"/>
        <v>0</v>
      </c>
      <c r="I1490" s="135"/>
      <c r="J1490" s="211" t="str">
        <f t="shared" si="114"/>
        <v>-</v>
      </c>
    </row>
    <row r="1491" spans="1:10" s="150" customFormat="1" ht="15.75" hidden="1" customHeight="1">
      <c r="A1491" s="193" t="str">
        <f>CONCATENATE($P$1475,SUM($J$1476:J1491))</f>
        <v>23.0</v>
      </c>
      <c r="B1491" s="222" t="s">
        <v>2705</v>
      </c>
      <c r="C1491" s="222"/>
      <c r="D1491" s="202" t="s">
        <v>913</v>
      </c>
      <c r="E1491" s="241" t="s">
        <v>3</v>
      </c>
      <c r="F1491" s="111"/>
      <c r="G1491" s="230">
        <v>726.24</v>
      </c>
      <c r="H1491" s="131">
        <f t="shared" si="115"/>
        <v>0</v>
      </c>
      <c r="I1491" s="110"/>
      <c r="J1491" s="194" t="str">
        <f t="shared" si="114"/>
        <v>-</v>
      </c>
    </row>
    <row r="1492" spans="1:10" s="150" customFormat="1" ht="15.75" hidden="1" customHeight="1">
      <c r="A1492" s="193" t="str">
        <f>CONCATENATE($P$1475,SUM($J$1476:J1492))</f>
        <v>23.0</v>
      </c>
      <c r="B1492" s="222" t="s">
        <v>2706</v>
      </c>
      <c r="C1492" s="222"/>
      <c r="D1492" s="202" t="s">
        <v>914</v>
      </c>
      <c r="E1492" s="241" t="s">
        <v>3</v>
      </c>
      <c r="F1492" s="111"/>
      <c r="G1492" s="230">
        <v>129.78</v>
      </c>
      <c r="H1492" s="131">
        <f t="shared" si="115"/>
        <v>0</v>
      </c>
      <c r="I1492" s="110"/>
      <c r="J1492" s="194" t="str">
        <f t="shared" si="114"/>
        <v>-</v>
      </c>
    </row>
    <row r="1493" spans="1:10" s="150" customFormat="1" ht="15.75" hidden="1" customHeight="1">
      <c r="A1493" s="193" t="str">
        <f>CONCATENATE($P$1475,SUM($J$1476:J1493))</f>
        <v>23.0</v>
      </c>
      <c r="B1493" s="222" t="s">
        <v>2707</v>
      </c>
      <c r="C1493" s="222"/>
      <c r="D1493" s="202" t="s">
        <v>920</v>
      </c>
      <c r="E1493" s="241" t="s">
        <v>3</v>
      </c>
      <c r="F1493" s="111"/>
      <c r="G1493" s="230">
        <v>71.81</v>
      </c>
      <c r="H1493" s="131">
        <f t="shared" si="115"/>
        <v>0</v>
      </c>
      <c r="I1493" s="110"/>
      <c r="J1493" s="194" t="str">
        <f t="shared" si="114"/>
        <v>-</v>
      </c>
    </row>
    <row r="1494" spans="1:10" s="150" customFormat="1" ht="15.75" hidden="1" customHeight="1">
      <c r="A1494" s="193" t="str">
        <f>CONCATENATE($P$1475,SUM($J$1476:J1494))</f>
        <v>23.0</v>
      </c>
      <c r="B1494" s="222" t="s">
        <v>2708</v>
      </c>
      <c r="C1494" s="222"/>
      <c r="D1494" s="202" t="s">
        <v>916</v>
      </c>
      <c r="E1494" s="241" t="s">
        <v>3</v>
      </c>
      <c r="F1494" s="111"/>
      <c r="G1494" s="230">
        <v>148.38</v>
      </c>
      <c r="H1494" s="131">
        <f t="shared" si="115"/>
        <v>0</v>
      </c>
      <c r="I1494" s="110"/>
      <c r="J1494" s="194" t="str">
        <f t="shared" si="114"/>
        <v>-</v>
      </c>
    </row>
    <row r="1495" spans="1:10" s="150" customFormat="1" ht="15.75" hidden="1" customHeight="1">
      <c r="A1495" s="193" t="str">
        <f>CONCATENATE($P$1475,SUM($J$1476:J1495))</f>
        <v>23.0</v>
      </c>
      <c r="B1495" s="222" t="s">
        <v>2709</v>
      </c>
      <c r="C1495" s="222"/>
      <c r="D1495" s="202" t="s">
        <v>918</v>
      </c>
      <c r="E1495" s="241" t="s">
        <v>3</v>
      </c>
      <c r="F1495" s="111"/>
      <c r="G1495" s="230">
        <v>27.33</v>
      </c>
      <c r="H1495" s="131">
        <f t="shared" si="115"/>
        <v>0</v>
      </c>
      <c r="I1495" s="110"/>
      <c r="J1495" s="194" t="str">
        <f t="shared" si="114"/>
        <v>-</v>
      </c>
    </row>
    <row r="1496" spans="1:10" s="165" customFormat="1" ht="15.75" hidden="1" customHeight="1">
      <c r="A1496" s="193" t="str">
        <f>CONCATENATE($P$1475,SUM($J$1476:J1496))</f>
        <v>23.0</v>
      </c>
      <c r="B1496" s="222" t="s">
        <v>2710</v>
      </c>
      <c r="C1496" s="222"/>
      <c r="D1496" s="202" t="s">
        <v>931</v>
      </c>
      <c r="E1496" s="241" t="s">
        <v>1406</v>
      </c>
      <c r="F1496" s="120"/>
      <c r="G1496" s="230">
        <v>3448.29</v>
      </c>
      <c r="H1496" s="131">
        <f t="shared" si="115"/>
        <v>0</v>
      </c>
      <c r="I1496" s="114"/>
      <c r="J1496" s="207" t="str">
        <f t="shared" si="114"/>
        <v>-</v>
      </c>
    </row>
    <row r="1497" spans="1:10" s="150" customFormat="1" ht="15.75" hidden="1" customHeight="1">
      <c r="A1497" s="193" t="str">
        <f>CONCATENATE($P$1475,SUM($J$1476:J1497))</f>
        <v>23.0</v>
      </c>
      <c r="B1497" s="222" t="s">
        <v>2711</v>
      </c>
      <c r="C1497" s="222"/>
      <c r="D1497" s="202" t="s">
        <v>934</v>
      </c>
      <c r="E1497" s="241" t="s">
        <v>3</v>
      </c>
      <c r="F1497" s="111"/>
      <c r="G1497" s="230">
        <v>90.03</v>
      </c>
      <c r="H1497" s="131">
        <f t="shared" si="115"/>
        <v>0</v>
      </c>
      <c r="I1497" s="110"/>
      <c r="J1497" s="194" t="str">
        <f t="shared" si="114"/>
        <v>-</v>
      </c>
    </row>
    <row r="1498" spans="1:10" s="150" customFormat="1" ht="15.75" hidden="1" customHeight="1">
      <c r="A1498" s="193" t="str">
        <f>CONCATENATE($P$1475,SUM($J$1476:J1498))</f>
        <v>23.0</v>
      </c>
      <c r="B1498" s="222" t="s">
        <v>2712</v>
      </c>
      <c r="C1498" s="222"/>
      <c r="D1498" s="202" t="s">
        <v>935</v>
      </c>
      <c r="E1498" s="241" t="s">
        <v>3</v>
      </c>
      <c r="F1498" s="111"/>
      <c r="G1498" s="230">
        <v>160.03</v>
      </c>
      <c r="H1498" s="131">
        <f t="shared" si="115"/>
        <v>0</v>
      </c>
      <c r="I1498" s="110"/>
      <c r="J1498" s="194" t="str">
        <f t="shared" si="114"/>
        <v>-</v>
      </c>
    </row>
    <row r="1499" spans="1:10" s="150" customFormat="1" ht="15.75" hidden="1" customHeight="1">
      <c r="A1499" s="193" t="str">
        <f>CONCATENATE($P$1475,SUM($J$1476:J1499))</f>
        <v>23.0</v>
      </c>
      <c r="B1499" s="222" t="s">
        <v>2713</v>
      </c>
      <c r="C1499" s="222"/>
      <c r="D1499" s="202" t="s">
        <v>957</v>
      </c>
      <c r="E1499" s="241" t="s">
        <v>3</v>
      </c>
      <c r="F1499" s="111"/>
      <c r="G1499" s="230">
        <v>175.03</v>
      </c>
      <c r="H1499" s="131">
        <f t="shared" si="115"/>
        <v>0</v>
      </c>
      <c r="I1499" s="110"/>
      <c r="J1499" s="194" t="str">
        <f t="shared" si="114"/>
        <v>-</v>
      </c>
    </row>
    <row r="1500" spans="1:10" s="165" customFormat="1" ht="15.75" hidden="1" customHeight="1">
      <c r="A1500" s="193" t="str">
        <f>CONCATENATE($P$1475,SUM($J$1476:J1500))</f>
        <v>23.0</v>
      </c>
      <c r="B1500" s="222" t="s">
        <v>2714</v>
      </c>
      <c r="C1500" s="222"/>
      <c r="D1500" s="202" t="s">
        <v>932</v>
      </c>
      <c r="E1500" s="241" t="s">
        <v>3</v>
      </c>
      <c r="F1500" s="120"/>
      <c r="G1500" s="230">
        <v>148.72999999999999</v>
      </c>
      <c r="H1500" s="131">
        <f t="shared" si="115"/>
        <v>0</v>
      </c>
      <c r="I1500" s="114"/>
      <c r="J1500" s="207" t="str">
        <f t="shared" si="114"/>
        <v>-</v>
      </c>
    </row>
    <row r="1501" spans="1:10" s="150" customFormat="1" ht="15.75" hidden="1" customHeight="1">
      <c r="A1501" s="193" t="str">
        <f>CONCATENATE($P$1475,SUM($J$1476:J1501))</f>
        <v>23.0</v>
      </c>
      <c r="B1501" s="222" t="s">
        <v>2715</v>
      </c>
      <c r="C1501" s="222"/>
      <c r="D1501" s="202" t="s">
        <v>938</v>
      </c>
      <c r="E1501" s="241" t="s">
        <v>3</v>
      </c>
      <c r="F1501" s="111"/>
      <c r="G1501" s="230">
        <v>28.53</v>
      </c>
      <c r="H1501" s="131">
        <f t="shared" si="115"/>
        <v>0</v>
      </c>
      <c r="I1501" s="110"/>
      <c r="J1501" s="194" t="str">
        <f t="shared" si="114"/>
        <v>-</v>
      </c>
    </row>
    <row r="1502" spans="1:10" s="150" customFormat="1" ht="15.75" hidden="1" customHeight="1">
      <c r="A1502" s="193" t="str">
        <f>CONCATENATE($P$1475,SUM($J$1476:J1502))</f>
        <v>23.0</v>
      </c>
      <c r="B1502" s="222" t="s">
        <v>2716</v>
      </c>
      <c r="C1502" s="222"/>
      <c r="D1502" s="202" t="s">
        <v>937</v>
      </c>
      <c r="E1502" s="241" t="s">
        <v>3</v>
      </c>
      <c r="F1502" s="111"/>
      <c r="G1502" s="230">
        <v>9.73</v>
      </c>
      <c r="H1502" s="131">
        <f t="shared" si="115"/>
        <v>0</v>
      </c>
      <c r="I1502" s="110"/>
      <c r="J1502" s="194" t="str">
        <f t="shared" si="114"/>
        <v>-</v>
      </c>
    </row>
    <row r="1503" spans="1:10" s="150" customFormat="1" ht="15.75" hidden="1" customHeight="1">
      <c r="A1503" s="193" t="str">
        <f>CONCATENATE($P$1475,SUM($J$1476:J1503))</f>
        <v>23.0</v>
      </c>
      <c r="B1503" s="222" t="s">
        <v>2717</v>
      </c>
      <c r="C1503" s="222"/>
      <c r="D1503" s="202" t="s">
        <v>939</v>
      </c>
      <c r="E1503" s="241" t="s">
        <v>3</v>
      </c>
      <c r="F1503" s="111"/>
      <c r="G1503" s="230">
        <v>134.80000000000001</v>
      </c>
      <c r="H1503" s="131">
        <f t="shared" si="115"/>
        <v>0</v>
      </c>
      <c r="I1503" s="110"/>
      <c r="J1503" s="194" t="str">
        <f t="shared" si="114"/>
        <v>-</v>
      </c>
    </row>
    <row r="1504" spans="1:10" s="150" customFormat="1" ht="15.75" hidden="1" customHeight="1">
      <c r="A1504" s="193" t="str">
        <f>CONCATENATE($P$1475,SUM($J$1476:J1504))</f>
        <v>23.0</v>
      </c>
      <c r="B1504" s="222" t="s">
        <v>2718</v>
      </c>
      <c r="C1504" s="222"/>
      <c r="D1504" s="202" t="s">
        <v>966</v>
      </c>
      <c r="E1504" s="241" t="s">
        <v>3</v>
      </c>
      <c r="F1504" s="111"/>
      <c r="G1504" s="230">
        <v>18.66</v>
      </c>
      <c r="H1504" s="131">
        <f t="shared" si="115"/>
        <v>0</v>
      </c>
      <c r="I1504" s="110"/>
      <c r="J1504" s="194" t="str">
        <f t="shared" si="114"/>
        <v>-</v>
      </c>
    </row>
    <row r="1505" spans="1:10" s="150" customFormat="1" ht="15.75" hidden="1" customHeight="1">
      <c r="A1505" s="193" t="str">
        <f>CONCATENATE($P$1475,SUM($J$1476:J1505))</f>
        <v>23.0</v>
      </c>
      <c r="B1505" s="222" t="s">
        <v>2719</v>
      </c>
      <c r="C1505" s="222"/>
      <c r="D1505" s="202" t="s">
        <v>965</v>
      </c>
      <c r="E1505" s="241" t="s">
        <v>3</v>
      </c>
      <c r="F1505" s="111"/>
      <c r="G1505" s="230">
        <v>34.659999999999997</v>
      </c>
      <c r="H1505" s="131">
        <f t="shared" si="115"/>
        <v>0</v>
      </c>
      <c r="I1505" s="110"/>
      <c r="J1505" s="194" t="str">
        <f t="shared" si="114"/>
        <v>-</v>
      </c>
    </row>
    <row r="1506" spans="1:10" s="150" customFormat="1" ht="15.75" hidden="1" customHeight="1">
      <c r="A1506" s="193" t="str">
        <f>CONCATENATE($P$1475,SUM($J$1476:J1506))</f>
        <v>23.0</v>
      </c>
      <c r="B1506" s="222" t="s">
        <v>2720</v>
      </c>
      <c r="C1506" s="222"/>
      <c r="D1506" s="202" t="s">
        <v>927</v>
      </c>
      <c r="E1506" s="241" t="s">
        <v>3</v>
      </c>
      <c r="F1506" s="111"/>
      <c r="G1506" s="230">
        <v>3386.8</v>
      </c>
      <c r="H1506" s="131">
        <f t="shared" si="115"/>
        <v>0</v>
      </c>
      <c r="I1506" s="110"/>
      <c r="J1506" s="194" t="str">
        <f t="shared" si="114"/>
        <v>-</v>
      </c>
    </row>
    <row r="1507" spans="1:10" s="150" customFormat="1" ht="15.75" hidden="1" customHeight="1">
      <c r="A1507" s="193" t="str">
        <f>CONCATENATE($P$1475,SUM($J$1476:J1507))</f>
        <v>23.0</v>
      </c>
      <c r="B1507" s="222" t="s">
        <v>2721</v>
      </c>
      <c r="C1507" s="222"/>
      <c r="D1507" s="202" t="s">
        <v>912</v>
      </c>
      <c r="E1507" s="241" t="s">
        <v>3</v>
      </c>
      <c r="F1507" s="111"/>
      <c r="G1507" s="230">
        <v>675.38</v>
      </c>
      <c r="H1507" s="131">
        <f t="shared" si="115"/>
        <v>0</v>
      </c>
      <c r="I1507" s="110"/>
      <c r="J1507" s="194" t="str">
        <f t="shared" si="114"/>
        <v>-</v>
      </c>
    </row>
    <row r="1508" spans="1:10" s="150" customFormat="1" ht="15.75" hidden="1" customHeight="1">
      <c r="A1508" s="193" t="str">
        <f>CONCATENATE($P$1475,SUM($J$1476:J1508))</f>
        <v>23.0</v>
      </c>
      <c r="B1508" s="222" t="s">
        <v>2722</v>
      </c>
      <c r="C1508" s="222"/>
      <c r="D1508" s="202" t="s">
        <v>923</v>
      </c>
      <c r="E1508" s="241" t="s">
        <v>3</v>
      </c>
      <c r="F1508" s="111"/>
      <c r="G1508" s="230">
        <v>508.9</v>
      </c>
      <c r="H1508" s="131">
        <f t="shared" si="115"/>
        <v>0</v>
      </c>
      <c r="I1508" s="110"/>
      <c r="J1508" s="194" t="str">
        <f t="shared" ref="J1508:J1542" si="116">IF(F1508&gt;0.01,1,"-")</f>
        <v>-</v>
      </c>
    </row>
    <row r="1509" spans="1:10" s="150" customFormat="1" ht="15.75" hidden="1" customHeight="1">
      <c r="A1509" s="193" t="str">
        <f>CONCATENATE($P$1475,SUM($J$1476:J1509))</f>
        <v>23.0</v>
      </c>
      <c r="B1509" s="222" t="s">
        <v>2723</v>
      </c>
      <c r="C1509" s="222"/>
      <c r="D1509" s="202" t="s">
        <v>1255</v>
      </c>
      <c r="E1509" s="241" t="s">
        <v>3</v>
      </c>
      <c r="F1509" s="111"/>
      <c r="G1509" s="230">
        <v>805.94</v>
      </c>
      <c r="H1509" s="131">
        <f t="shared" si="115"/>
        <v>0</v>
      </c>
      <c r="I1509" s="110"/>
      <c r="J1509" s="194" t="str">
        <f t="shared" si="116"/>
        <v>-</v>
      </c>
    </row>
    <row r="1510" spans="1:10" s="165" customFormat="1" ht="15.75" hidden="1" customHeight="1">
      <c r="A1510" s="193" t="str">
        <f>CONCATENATE($P$1475,SUM($J$1476:J1510))</f>
        <v>23.0</v>
      </c>
      <c r="B1510" s="222" t="s">
        <v>2724</v>
      </c>
      <c r="C1510" s="222"/>
      <c r="D1510" s="202" t="s">
        <v>921</v>
      </c>
      <c r="E1510" s="241" t="s">
        <v>3</v>
      </c>
      <c r="F1510" s="120"/>
      <c r="G1510" s="230">
        <v>427.05</v>
      </c>
      <c r="H1510" s="131">
        <f t="shared" si="115"/>
        <v>0</v>
      </c>
      <c r="I1510" s="114"/>
      <c r="J1510" s="207" t="str">
        <f t="shared" si="116"/>
        <v>-</v>
      </c>
    </row>
    <row r="1511" spans="1:10" s="214" customFormat="1" ht="15.75" hidden="1" customHeight="1">
      <c r="A1511" s="193" t="str">
        <f>CONCATENATE($P$1475,SUM($J$1476:J1511))</f>
        <v>23.0</v>
      </c>
      <c r="B1511" s="222" t="s">
        <v>2725</v>
      </c>
      <c r="C1511" s="222"/>
      <c r="D1511" s="202" t="s">
        <v>951</v>
      </c>
      <c r="E1511" s="241" t="s">
        <v>3</v>
      </c>
      <c r="F1511" s="120"/>
      <c r="G1511" s="230">
        <v>1765.27</v>
      </c>
      <c r="H1511" s="131">
        <f t="shared" si="115"/>
        <v>0</v>
      </c>
      <c r="I1511" s="136"/>
      <c r="J1511" s="213" t="str">
        <f t="shared" si="116"/>
        <v>-</v>
      </c>
    </row>
    <row r="1512" spans="1:10" s="150" customFormat="1" ht="15.75" hidden="1" customHeight="1">
      <c r="A1512" s="193" t="str">
        <f>CONCATENATE($P$1475,SUM($J$1476:J1512))</f>
        <v>23.0</v>
      </c>
      <c r="B1512" s="222" t="s">
        <v>2726</v>
      </c>
      <c r="C1512" s="222"/>
      <c r="D1512" s="202" t="s">
        <v>928</v>
      </c>
      <c r="E1512" s="241" t="s">
        <v>3</v>
      </c>
      <c r="F1512" s="111"/>
      <c r="G1512" s="230">
        <v>1148.27</v>
      </c>
      <c r="H1512" s="131">
        <f t="shared" si="115"/>
        <v>0</v>
      </c>
      <c r="I1512" s="110"/>
      <c r="J1512" s="194" t="str">
        <f t="shared" si="116"/>
        <v>-</v>
      </c>
    </row>
    <row r="1513" spans="1:10" s="150" customFormat="1" ht="15.75" hidden="1" customHeight="1">
      <c r="A1513" s="193" t="str">
        <f>CONCATENATE($P$1475,SUM($J$1476:J1513))</f>
        <v>23.0</v>
      </c>
      <c r="B1513" s="222" t="s">
        <v>2727</v>
      </c>
      <c r="C1513" s="222"/>
      <c r="D1513" s="202" t="s">
        <v>925</v>
      </c>
      <c r="E1513" s="241" t="s">
        <v>3</v>
      </c>
      <c r="F1513" s="111"/>
      <c r="G1513" s="230">
        <v>584.78</v>
      </c>
      <c r="H1513" s="131">
        <f t="shared" si="115"/>
        <v>0</v>
      </c>
      <c r="I1513" s="110"/>
      <c r="J1513" s="194" t="str">
        <f t="shared" si="116"/>
        <v>-</v>
      </c>
    </row>
    <row r="1514" spans="1:10" s="150" customFormat="1" ht="15.75" hidden="1" customHeight="1">
      <c r="A1514" s="193" t="str">
        <f>CONCATENATE($P$1475,SUM($J$1476:J1514))</f>
        <v>23.0</v>
      </c>
      <c r="B1514" s="222" t="s">
        <v>2728</v>
      </c>
      <c r="C1514" s="222"/>
      <c r="D1514" s="202" t="s">
        <v>1192</v>
      </c>
      <c r="E1514" s="241" t="s">
        <v>3</v>
      </c>
      <c r="F1514" s="111"/>
      <c r="G1514" s="230">
        <v>1066.54</v>
      </c>
      <c r="H1514" s="131">
        <f t="shared" si="115"/>
        <v>0</v>
      </c>
      <c r="I1514" s="110"/>
      <c r="J1514" s="194" t="str">
        <f t="shared" si="116"/>
        <v>-</v>
      </c>
    </row>
    <row r="1515" spans="1:10" s="150" customFormat="1" ht="15.75" hidden="1" customHeight="1">
      <c r="A1515" s="193" t="str">
        <f>CONCATENATE($P$1475,SUM($J$1476:J1515))</f>
        <v>23.0</v>
      </c>
      <c r="B1515" s="222" t="s">
        <v>2729</v>
      </c>
      <c r="C1515" s="222"/>
      <c r="D1515" s="202" t="s">
        <v>922</v>
      </c>
      <c r="E1515" s="241" t="s">
        <v>3</v>
      </c>
      <c r="F1515" s="111"/>
      <c r="G1515" s="230">
        <v>671.69</v>
      </c>
      <c r="H1515" s="131">
        <f t="shared" si="115"/>
        <v>0</v>
      </c>
      <c r="I1515" s="110"/>
      <c r="J1515" s="194" t="str">
        <f t="shared" si="116"/>
        <v>-</v>
      </c>
    </row>
    <row r="1516" spans="1:10" s="150" customFormat="1" ht="15.75" hidden="1" customHeight="1">
      <c r="A1516" s="296" t="str">
        <f>CONCATENATE($P$1475,SUM($J$1476:J1516))</f>
        <v>23.0</v>
      </c>
      <c r="B1516" s="317" t="s">
        <v>2730</v>
      </c>
      <c r="C1516" s="317"/>
      <c r="D1516" s="202" t="s">
        <v>917</v>
      </c>
      <c r="E1516" s="241" t="s">
        <v>3</v>
      </c>
      <c r="F1516" s="111"/>
      <c r="G1516" s="310">
        <v>1620.2</v>
      </c>
      <c r="H1516" s="131">
        <f t="shared" si="115"/>
        <v>0</v>
      </c>
      <c r="I1516" s="132"/>
      <c r="J1516" s="194" t="str">
        <f t="shared" si="116"/>
        <v>-</v>
      </c>
    </row>
    <row r="1517" spans="1:10" s="150" customFormat="1" ht="15.75" hidden="1" customHeight="1">
      <c r="A1517" s="193" t="str">
        <f>CONCATENATE($P$1475,SUM($J$1476:J1517))</f>
        <v>23.0</v>
      </c>
      <c r="B1517" s="222" t="s">
        <v>2731</v>
      </c>
      <c r="C1517" s="222"/>
      <c r="D1517" s="202" t="s">
        <v>909</v>
      </c>
      <c r="E1517" s="241" t="s">
        <v>3</v>
      </c>
      <c r="F1517" s="111"/>
      <c r="G1517" s="230">
        <v>69.48</v>
      </c>
      <c r="H1517" s="131">
        <f t="shared" si="115"/>
        <v>0</v>
      </c>
      <c r="I1517" s="110"/>
      <c r="J1517" s="194" t="str">
        <f t="shared" si="116"/>
        <v>-</v>
      </c>
    </row>
    <row r="1518" spans="1:10" s="150" customFormat="1" ht="15.75" hidden="1" customHeight="1">
      <c r="A1518" s="193" t="str">
        <f>CONCATENATE($P$1475,SUM($J$1476:J1518))</f>
        <v>23.0</v>
      </c>
      <c r="B1518" s="222" t="s">
        <v>2732</v>
      </c>
      <c r="C1518" s="222"/>
      <c r="D1518" s="202" t="s">
        <v>944</v>
      </c>
      <c r="E1518" s="241" t="s">
        <v>3</v>
      </c>
      <c r="F1518" s="111"/>
      <c r="G1518" s="230">
        <v>72.62</v>
      </c>
      <c r="H1518" s="131">
        <f t="shared" si="115"/>
        <v>0</v>
      </c>
      <c r="I1518" s="110"/>
      <c r="J1518" s="194" t="str">
        <f t="shared" si="116"/>
        <v>-</v>
      </c>
    </row>
    <row r="1519" spans="1:10" s="165" customFormat="1" ht="15.75" hidden="1" customHeight="1">
      <c r="A1519" s="193" t="str">
        <f>CONCATENATE($P$1475,SUM($J$1476:J1519))</f>
        <v>23.0</v>
      </c>
      <c r="B1519" s="222" t="s">
        <v>2733</v>
      </c>
      <c r="C1519" s="222"/>
      <c r="D1519" s="202" t="s">
        <v>943</v>
      </c>
      <c r="E1519" s="241" t="s">
        <v>3</v>
      </c>
      <c r="F1519" s="120"/>
      <c r="G1519" s="230">
        <v>61.81</v>
      </c>
      <c r="H1519" s="131">
        <f t="shared" si="115"/>
        <v>0</v>
      </c>
      <c r="I1519" s="114"/>
      <c r="J1519" s="207" t="str">
        <f t="shared" si="116"/>
        <v>-</v>
      </c>
    </row>
    <row r="1520" spans="1:10" s="150" customFormat="1" ht="15.75" hidden="1" customHeight="1">
      <c r="A1520" s="193" t="str">
        <f>CONCATENATE($P$1475,SUM($J$1476:J1520))</f>
        <v>23.0</v>
      </c>
      <c r="B1520" s="222" t="s">
        <v>2734</v>
      </c>
      <c r="C1520" s="222"/>
      <c r="D1520" s="202" t="s">
        <v>942</v>
      </c>
      <c r="E1520" s="241" t="s">
        <v>3</v>
      </c>
      <c r="F1520" s="111"/>
      <c r="G1520" s="230">
        <v>72.12</v>
      </c>
      <c r="H1520" s="131">
        <f t="shared" si="115"/>
        <v>0</v>
      </c>
      <c r="I1520" s="110"/>
      <c r="J1520" s="194" t="str">
        <f t="shared" si="116"/>
        <v>-</v>
      </c>
    </row>
    <row r="1521" spans="1:10" s="150" customFormat="1" ht="15.75" hidden="1" customHeight="1">
      <c r="A1521" s="193" t="str">
        <f>CONCATENATE($P$1475,SUM($J$1476:J1521))</f>
        <v>23.0</v>
      </c>
      <c r="B1521" s="222" t="s">
        <v>2735</v>
      </c>
      <c r="C1521" s="222"/>
      <c r="D1521" s="202" t="s">
        <v>907</v>
      </c>
      <c r="E1521" s="241" t="s">
        <v>3</v>
      </c>
      <c r="F1521" s="111"/>
      <c r="G1521" s="230">
        <v>54.12</v>
      </c>
      <c r="H1521" s="131">
        <f t="shared" si="115"/>
        <v>0</v>
      </c>
      <c r="I1521" s="110"/>
      <c r="J1521" s="194" t="str">
        <f t="shared" si="116"/>
        <v>-</v>
      </c>
    </row>
    <row r="1522" spans="1:10" s="150" customFormat="1" ht="15.75" hidden="1" customHeight="1">
      <c r="A1522" s="193" t="str">
        <f>CONCATENATE($P$1475,SUM($J$1476:J1522))</f>
        <v>23.0</v>
      </c>
      <c r="B1522" s="222" t="s">
        <v>2736</v>
      </c>
      <c r="C1522" s="222"/>
      <c r="D1522" s="202" t="s">
        <v>1193</v>
      </c>
      <c r="E1522" s="241" t="s">
        <v>3</v>
      </c>
      <c r="F1522" s="111"/>
      <c r="G1522" s="230">
        <v>145.96</v>
      </c>
      <c r="H1522" s="131">
        <f t="shared" si="115"/>
        <v>0</v>
      </c>
      <c r="I1522" s="110"/>
      <c r="J1522" s="194" t="str">
        <f t="shared" si="116"/>
        <v>-</v>
      </c>
    </row>
    <row r="1523" spans="1:10" s="150" customFormat="1" ht="15.75" hidden="1" customHeight="1">
      <c r="A1523" s="193" t="str">
        <f>CONCATENATE($P$1475,SUM($J$1476:J1523))</f>
        <v>23.0</v>
      </c>
      <c r="B1523" s="222" t="s">
        <v>2737</v>
      </c>
      <c r="C1523" s="222"/>
      <c r="D1523" s="202" t="s">
        <v>941</v>
      </c>
      <c r="E1523" s="241" t="s">
        <v>3</v>
      </c>
      <c r="F1523" s="111"/>
      <c r="G1523" s="230">
        <v>64.81</v>
      </c>
      <c r="H1523" s="131">
        <f t="shared" si="115"/>
        <v>0</v>
      </c>
      <c r="I1523" s="110"/>
      <c r="J1523" s="194" t="str">
        <f t="shared" si="116"/>
        <v>-</v>
      </c>
    </row>
    <row r="1524" spans="1:10" s="172" customFormat="1" ht="15.75" hidden="1" customHeight="1">
      <c r="A1524" s="193" t="str">
        <f>CONCATENATE($P$1475,SUM($J$1476:J1524))</f>
        <v>23.0</v>
      </c>
      <c r="B1524" s="222" t="s">
        <v>2738</v>
      </c>
      <c r="C1524" s="222"/>
      <c r="D1524" s="202" t="s">
        <v>947</v>
      </c>
      <c r="E1524" s="241" t="s">
        <v>3</v>
      </c>
      <c r="F1524" s="120"/>
      <c r="G1524" s="230">
        <v>44.71</v>
      </c>
      <c r="H1524" s="131">
        <f t="shared" si="115"/>
        <v>0</v>
      </c>
      <c r="I1524" s="135"/>
      <c r="J1524" s="211" t="str">
        <f t="shared" si="116"/>
        <v>-</v>
      </c>
    </row>
    <row r="1525" spans="1:10" s="150" customFormat="1" ht="15.75" hidden="1" customHeight="1">
      <c r="A1525" s="193" t="str">
        <f>CONCATENATE($P$1475,SUM($J$1476:J1525))</f>
        <v>23.0</v>
      </c>
      <c r="B1525" s="222" t="s">
        <v>2739</v>
      </c>
      <c r="C1525" s="222"/>
      <c r="D1525" s="202" t="s">
        <v>948</v>
      </c>
      <c r="E1525" s="241" t="s">
        <v>3</v>
      </c>
      <c r="F1525" s="111"/>
      <c r="G1525" s="230">
        <v>38.81</v>
      </c>
      <c r="H1525" s="131">
        <f t="shared" si="115"/>
        <v>0</v>
      </c>
      <c r="I1525" s="110"/>
      <c r="J1525" s="194" t="str">
        <f t="shared" si="116"/>
        <v>-</v>
      </c>
    </row>
    <row r="1526" spans="1:10" s="150" customFormat="1" ht="15.75" hidden="1" customHeight="1">
      <c r="A1526" s="193" t="str">
        <f>CONCATENATE($P$1475,SUM($J$1476:J1526))</f>
        <v>23.0</v>
      </c>
      <c r="B1526" s="222" t="s">
        <v>2740</v>
      </c>
      <c r="C1526" s="222"/>
      <c r="D1526" s="202" t="s">
        <v>949</v>
      </c>
      <c r="E1526" s="241" t="s">
        <v>3</v>
      </c>
      <c r="F1526" s="111"/>
      <c r="G1526" s="230">
        <v>156.4</v>
      </c>
      <c r="H1526" s="131">
        <f t="shared" si="115"/>
        <v>0</v>
      </c>
      <c r="I1526" s="110"/>
      <c r="J1526" s="194" t="str">
        <f t="shared" si="116"/>
        <v>-</v>
      </c>
    </row>
    <row r="1527" spans="1:10" s="150" customFormat="1" ht="15.75" hidden="1" customHeight="1">
      <c r="A1527" s="193" t="str">
        <f>CONCATENATE($P$1475,SUM($J$1476:J1527))</f>
        <v>23.0</v>
      </c>
      <c r="B1527" s="222" t="s">
        <v>2741</v>
      </c>
      <c r="C1527" s="222"/>
      <c r="D1527" s="202" t="s">
        <v>954</v>
      </c>
      <c r="E1527" s="241" t="s">
        <v>3</v>
      </c>
      <c r="F1527" s="111"/>
      <c r="G1527" s="230">
        <v>17.86</v>
      </c>
      <c r="H1527" s="131">
        <f t="shared" si="115"/>
        <v>0</v>
      </c>
      <c r="I1527" s="110"/>
      <c r="J1527" s="194" t="str">
        <f t="shared" si="116"/>
        <v>-</v>
      </c>
    </row>
    <row r="1528" spans="1:10" s="150" customFormat="1" ht="15.75" hidden="1" customHeight="1">
      <c r="A1528" s="193" t="str">
        <f>CONCATENATE($P$1475,SUM($J$1476:J1528))</f>
        <v>23.0</v>
      </c>
      <c r="B1528" s="222" t="s">
        <v>2742</v>
      </c>
      <c r="C1528" s="222"/>
      <c r="D1528" s="202" t="s">
        <v>950</v>
      </c>
      <c r="E1528" s="241" t="s">
        <v>3</v>
      </c>
      <c r="F1528" s="111"/>
      <c r="G1528" s="230">
        <v>16.100000000000001</v>
      </c>
      <c r="H1528" s="131">
        <f t="shared" si="115"/>
        <v>0</v>
      </c>
      <c r="I1528" s="110"/>
      <c r="J1528" s="194" t="str">
        <f t="shared" si="116"/>
        <v>-</v>
      </c>
    </row>
    <row r="1529" spans="1:10" s="150" customFormat="1" ht="15.75" hidden="1" customHeight="1">
      <c r="A1529" s="193" t="str">
        <f>CONCATENATE($P$1475,SUM($J$1476:J1529))</f>
        <v>23.0</v>
      </c>
      <c r="B1529" s="222" t="s">
        <v>2743</v>
      </c>
      <c r="C1529" s="222"/>
      <c r="D1529" s="202" t="s">
        <v>908</v>
      </c>
      <c r="E1529" s="241" t="s">
        <v>3</v>
      </c>
      <c r="F1529" s="111"/>
      <c r="G1529" s="230">
        <v>629.70000000000005</v>
      </c>
      <c r="H1529" s="131">
        <f t="shared" si="115"/>
        <v>0</v>
      </c>
      <c r="I1529" s="110"/>
      <c r="J1529" s="194" t="str">
        <f t="shared" si="116"/>
        <v>-</v>
      </c>
    </row>
    <row r="1530" spans="1:10" s="150" customFormat="1" ht="15.75" hidden="1" customHeight="1">
      <c r="A1530" s="193" t="str">
        <f>CONCATENATE($P$1475,SUM($J$1476:J1530))</f>
        <v>23.0</v>
      </c>
      <c r="B1530" s="222" t="s">
        <v>2744</v>
      </c>
      <c r="C1530" s="222"/>
      <c r="D1530" s="202" t="s">
        <v>924</v>
      </c>
      <c r="E1530" s="241" t="s">
        <v>3</v>
      </c>
      <c r="F1530" s="111"/>
      <c r="G1530" s="230">
        <v>559.5</v>
      </c>
      <c r="H1530" s="131">
        <f t="shared" si="115"/>
        <v>0</v>
      </c>
      <c r="I1530" s="110"/>
      <c r="J1530" s="194" t="str">
        <f t="shared" si="116"/>
        <v>-</v>
      </c>
    </row>
    <row r="1531" spans="1:10" s="150" customFormat="1" ht="15.75" hidden="1" customHeight="1">
      <c r="A1531" s="193" t="str">
        <f>CONCATENATE($P$1475,SUM($J$1476:J1531))</f>
        <v>23.0</v>
      </c>
      <c r="B1531" s="222" t="s">
        <v>2745</v>
      </c>
      <c r="C1531" s="222"/>
      <c r="D1531" s="202" t="s">
        <v>960</v>
      </c>
      <c r="E1531" s="241" t="s">
        <v>3</v>
      </c>
      <c r="F1531" s="111"/>
      <c r="G1531" s="230">
        <v>304.7</v>
      </c>
      <c r="H1531" s="131">
        <f t="shared" si="115"/>
        <v>0</v>
      </c>
      <c r="I1531" s="110"/>
      <c r="J1531" s="194" t="str">
        <f t="shared" si="116"/>
        <v>-</v>
      </c>
    </row>
    <row r="1532" spans="1:10" s="150" customFormat="1" ht="15.75" hidden="1" customHeight="1">
      <c r="A1532" s="193" t="str">
        <f>CONCATENATE($P$1475,SUM($J$1476:J1532))</f>
        <v>23.0</v>
      </c>
      <c r="B1532" s="222" t="s">
        <v>2746</v>
      </c>
      <c r="C1532" s="222"/>
      <c r="D1532" s="202" t="s">
        <v>915</v>
      </c>
      <c r="E1532" s="241" t="s">
        <v>3</v>
      </c>
      <c r="F1532" s="111"/>
      <c r="G1532" s="230">
        <v>68.510000000000005</v>
      </c>
      <c r="H1532" s="131">
        <f t="shared" si="115"/>
        <v>0</v>
      </c>
      <c r="I1532" s="110"/>
      <c r="J1532" s="194" t="str">
        <f t="shared" si="116"/>
        <v>-</v>
      </c>
    </row>
    <row r="1533" spans="1:10" s="165" customFormat="1" ht="15.75" hidden="1" customHeight="1">
      <c r="A1533" s="193" t="str">
        <f>CONCATENATE($P$1475,SUM($J$1476:J1533))</f>
        <v>23.0</v>
      </c>
      <c r="B1533" s="222" t="s">
        <v>2747</v>
      </c>
      <c r="C1533" s="222"/>
      <c r="D1533" s="202" t="s">
        <v>953</v>
      </c>
      <c r="E1533" s="241" t="s">
        <v>3</v>
      </c>
      <c r="F1533" s="120"/>
      <c r="G1533" s="230">
        <v>34.700000000000003</v>
      </c>
      <c r="H1533" s="131">
        <f t="shared" si="115"/>
        <v>0</v>
      </c>
      <c r="I1533" s="114"/>
      <c r="J1533" s="207" t="str">
        <f t="shared" si="116"/>
        <v>-</v>
      </c>
    </row>
    <row r="1534" spans="1:10" s="150" customFormat="1" ht="15.75" hidden="1" customHeight="1">
      <c r="A1534" s="193" t="str">
        <f>CONCATENATE($P$1475,SUM($J$1476:J1534))</f>
        <v>23.0</v>
      </c>
      <c r="B1534" s="222" t="s">
        <v>2748</v>
      </c>
      <c r="C1534" s="222"/>
      <c r="D1534" s="202" t="s">
        <v>964</v>
      </c>
      <c r="E1534" s="241" t="s">
        <v>3</v>
      </c>
      <c r="F1534" s="111"/>
      <c r="G1534" s="230">
        <v>100.7</v>
      </c>
      <c r="H1534" s="131">
        <f t="shared" si="115"/>
        <v>0</v>
      </c>
      <c r="I1534" s="110"/>
      <c r="J1534" s="194" t="str">
        <f t="shared" si="116"/>
        <v>-</v>
      </c>
    </row>
    <row r="1535" spans="1:10" s="195" customFormat="1" ht="15.75" hidden="1" customHeight="1">
      <c r="A1535" s="193" t="str">
        <f>CONCATENATE($P$1475,SUM($J$1476:J1535))</f>
        <v>23.0</v>
      </c>
      <c r="B1535" s="222" t="s">
        <v>2749</v>
      </c>
      <c r="C1535" s="222"/>
      <c r="D1535" s="202" t="s">
        <v>962</v>
      </c>
      <c r="E1535" s="241" t="s">
        <v>3</v>
      </c>
      <c r="F1535" s="111"/>
      <c r="G1535" s="230">
        <v>60.32</v>
      </c>
      <c r="H1535" s="131">
        <f t="shared" si="115"/>
        <v>0</v>
      </c>
      <c r="I1535" s="132"/>
      <c r="J1535" s="201" t="str">
        <f t="shared" si="116"/>
        <v>-</v>
      </c>
    </row>
    <row r="1536" spans="1:10" s="150" customFormat="1" ht="15.75" hidden="1" customHeight="1">
      <c r="A1536" s="193" t="str">
        <f>CONCATENATE($P$1475,SUM($J$1476:J1536))</f>
        <v>23.0</v>
      </c>
      <c r="B1536" s="222" t="s">
        <v>2750</v>
      </c>
      <c r="C1536" s="222"/>
      <c r="D1536" s="202" t="s">
        <v>963</v>
      </c>
      <c r="E1536" s="241" t="s">
        <v>3</v>
      </c>
      <c r="F1536" s="111"/>
      <c r="G1536" s="230">
        <v>61.5</v>
      </c>
      <c r="H1536" s="131">
        <f t="shared" si="115"/>
        <v>0</v>
      </c>
      <c r="I1536" s="110"/>
      <c r="J1536" s="194" t="str">
        <f t="shared" si="116"/>
        <v>-</v>
      </c>
    </row>
    <row r="1537" spans="1:16" s="150" customFormat="1" ht="15.75" hidden="1" customHeight="1">
      <c r="A1537" s="193" t="str">
        <f>CONCATENATE($P$1475,SUM($J$1476:J1537))</f>
        <v>23.0</v>
      </c>
      <c r="B1537" s="222" t="s">
        <v>2751</v>
      </c>
      <c r="C1537" s="222"/>
      <c r="D1537" s="202" t="s">
        <v>952</v>
      </c>
      <c r="E1537" s="241" t="s">
        <v>3</v>
      </c>
      <c r="F1537" s="111"/>
      <c r="G1537" s="230">
        <v>61.5</v>
      </c>
      <c r="H1537" s="131">
        <f t="shared" si="115"/>
        <v>0</v>
      </c>
      <c r="I1537" s="110"/>
      <c r="J1537" s="194" t="str">
        <f t="shared" si="116"/>
        <v>-</v>
      </c>
    </row>
    <row r="1538" spans="1:16" s="150" customFormat="1" ht="15.75" hidden="1" customHeight="1">
      <c r="A1538" s="193" t="str">
        <f>CONCATENATE($P$1475,SUM($J$1476:J1538))</f>
        <v>23.0</v>
      </c>
      <c r="B1538" s="222" t="s">
        <v>2752</v>
      </c>
      <c r="C1538" s="222"/>
      <c r="D1538" s="202" t="s">
        <v>961</v>
      </c>
      <c r="E1538" s="241" t="s">
        <v>3</v>
      </c>
      <c r="F1538" s="111"/>
      <c r="G1538" s="230">
        <v>289.73</v>
      </c>
      <c r="H1538" s="131">
        <f t="shared" si="115"/>
        <v>0</v>
      </c>
      <c r="I1538" s="110"/>
      <c r="J1538" s="194" t="str">
        <f t="shared" si="116"/>
        <v>-</v>
      </c>
    </row>
    <row r="1539" spans="1:16" s="150" customFormat="1" ht="15.75" hidden="1" customHeight="1">
      <c r="A1539" s="193" t="str">
        <f>CONCATENATE($P$1475,SUM($J$1476:J1539))</f>
        <v>23.0</v>
      </c>
      <c r="B1539" s="222" t="s">
        <v>2753</v>
      </c>
      <c r="C1539" s="222"/>
      <c r="D1539" s="202" t="s">
        <v>919</v>
      </c>
      <c r="E1539" s="241" t="s">
        <v>3</v>
      </c>
      <c r="F1539" s="111"/>
      <c r="G1539" s="230">
        <v>42.35</v>
      </c>
      <c r="H1539" s="131">
        <f t="shared" si="115"/>
        <v>0</v>
      </c>
      <c r="I1539" s="110"/>
      <c r="J1539" s="194" t="str">
        <f t="shared" si="116"/>
        <v>-</v>
      </c>
    </row>
    <row r="1540" spans="1:16" s="150" customFormat="1" ht="15.75" hidden="1" customHeight="1">
      <c r="A1540" s="193" t="str">
        <f>CONCATENATE($P$1475,SUM($J$1476:J1540))</f>
        <v>23.0</v>
      </c>
      <c r="B1540" s="222" t="s">
        <v>2754</v>
      </c>
      <c r="C1540" s="222"/>
      <c r="D1540" s="202" t="s">
        <v>930</v>
      </c>
      <c r="E1540" s="241" t="s">
        <v>3</v>
      </c>
      <c r="F1540" s="111"/>
      <c r="G1540" s="230">
        <v>276.98</v>
      </c>
      <c r="H1540" s="131">
        <f t="shared" si="115"/>
        <v>0</v>
      </c>
      <c r="I1540" s="110"/>
      <c r="J1540" s="194" t="str">
        <f t="shared" si="116"/>
        <v>-</v>
      </c>
    </row>
    <row r="1541" spans="1:16" s="150" customFormat="1" ht="15.75" hidden="1" customHeight="1">
      <c r="A1541" s="193" t="str">
        <f>CONCATENATE($P$1475,SUM($J$1476:J1541))</f>
        <v>23.0</v>
      </c>
      <c r="B1541" s="222">
        <v>190230</v>
      </c>
      <c r="C1541" s="222"/>
      <c r="D1541" s="202" t="s">
        <v>919</v>
      </c>
      <c r="E1541" s="241" t="s">
        <v>3</v>
      </c>
      <c r="F1541" s="111"/>
      <c r="G1541" s="230">
        <v>23</v>
      </c>
      <c r="H1541" s="131">
        <f t="shared" ref="H1541:H1542" si="117">F1541*G1541</f>
        <v>0</v>
      </c>
      <c r="I1541" s="110"/>
      <c r="J1541" s="194" t="str">
        <f t="shared" si="116"/>
        <v>-</v>
      </c>
    </row>
    <row r="1542" spans="1:16" s="150" customFormat="1" ht="15.75" hidden="1" customHeight="1">
      <c r="A1542" s="193" t="str">
        <f>CONCATENATE($P$1475,SUM($J$1476:J1542))</f>
        <v>23.0</v>
      </c>
      <c r="B1542" s="222">
        <v>190616</v>
      </c>
      <c r="C1542" s="222"/>
      <c r="D1542" s="202" t="s">
        <v>930</v>
      </c>
      <c r="E1542" s="241" t="s">
        <v>3</v>
      </c>
      <c r="F1542" s="111"/>
      <c r="G1542" s="230">
        <v>210.66</v>
      </c>
      <c r="H1542" s="131">
        <f t="shared" si="117"/>
        <v>0</v>
      </c>
      <c r="I1542" s="110"/>
      <c r="J1542" s="194" t="str">
        <f t="shared" si="116"/>
        <v>-</v>
      </c>
    </row>
    <row r="1543" spans="1:16" s="165" customFormat="1" ht="15.75" hidden="1" customHeight="1">
      <c r="A1543" s="318"/>
      <c r="B1543" s="319"/>
      <c r="C1543" s="452"/>
      <c r="D1543" s="304"/>
      <c r="E1543" s="305" t="s">
        <v>1262</v>
      </c>
      <c r="F1543" s="306"/>
      <c r="G1543" s="312"/>
      <c r="H1543" s="308">
        <f>A1475</f>
        <v>23</v>
      </c>
      <c r="I1543" s="337">
        <f>SUM(H1476:H1542)</f>
        <v>0</v>
      </c>
      <c r="J1543" s="207" t="str">
        <f>IF(I1543&gt;0.01,1,"")</f>
        <v/>
      </c>
    </row>
    <row r="1544" spans="1:16" s="150" customFormat="1">
      <c r="A1544" s="288">
        <v>12</v>
      </c>
      <c r="B1544" s="289"/>
      <c r="C1544" s="456"/>
      <c r="D1544" s="290" t="s">
        <v>1016</v>
      </c>
      <c r="E1544" s="291"/>
      <c r="F1544" s="292"/>
      <c r="G1544" s="293"/>
      <c r="H1544" s="294"/>
      <c r="I1544" s="295"/>
      <c r="J1544" s="194">
        <f>IF(SUM(F1545:F1557)&gt;0.001,1,"")</f>
        <v>1</v>
      </c>
      <c r="K1544" s="150">
        <f>A1475</f>
        <v>23</v>
      </c>
      <c r="P1544" s="150" t="str">
        <f>CONCATENATE(A1544,".")</f>
        <v>12.</v>
      </c>
    </row>
    <row r="1545" spans="1:16" s="150" customFormat="1" ht="15.75" hidden="1" customHeight="1">
      <c r="A1545" s="323" t="str">
        <f>CONCATENATE($P$1544,SUM($J1545:J$1545))</f>
        <v>12.0</v>
      </c>
      <c r="B1545" s="394" t="s">
        <v>2755</v>
      </c>
      <c r="C1545" s="471"/>
      <c r="D1545" s="362" t="s">
        <v>1020</v>
      </c>
      <c r="E1545" s="392" t="s">
        <v>1389</v>
      </c>
      <c r="F1545" s="120"/>
      <c r="G1545" s="395">
        <v>398.21</v>
      </c>
      <c r="H1545" s="324">
        <f>F1545*G1545</f>
        <v>0</v>
      </c>
      <c r="I1545" s="135"/>
      <c r="J1545" s="194" t="str">
        <f t="shared" ref="J1545:J1557" si="118">IF(F1545&gt;0.01,1,"-")</f>
        <v>-</v>
      </c>
    </row>
    <row r="1546" spans="1:16" s="150" customFormat="1" ht="15.75" hidden="1" customHeight="1">
      <c r="A1546" s="193" t="str">
        <f>CONCATENATE($P$1544,SUM($J$1545:J1546))</f>
        <v>12.0</v>
      </c>
      <c r="B1546" s="222" t="s">
        <v>2756</v>
      </c>
      <c r="C1546" s="465"/>
      <c r="D1546" s="362" t="s">
        <v>1021</v>
      </c>
      <c r="E1546" s="241" t="s">
        <v>3</v>
      </c>
      <c r="F1546" s="111"/>
      <c r="G1546" s="230">
        <v>2314.9699999999998</v>
      </c>
      <c r="H1546" s="324">
        <f t="shared" ref="H1546:H1557" si="119">F1546*G1546</f>
        <v>0</v>
      </c>
      <c r="I1546" s="110"/>
      <c r="J1546" s="194" t="str">
        <f t="shared" si="118"/>
        <v>-</v>
      </c>
    </row>
    <row r="1547" spans="1:16" s="150" customFormat="1" ht="15.75" hidden="1" customHeight="1">
      <c r="A1547" s="193" t="str">
        <f>CONCATENATE($P$1544,SUM($J$1545:J1547))</f>
        <v>12.0</v>
      </c>
      <c r="B1547" s="222" t="s">
        <v>2757</v>
      </c>
      <c r="C1547" s="465"/>
      <c r="D1547" s="362" t="s">
        <v>1022</v>
      </c>
      <c r="E1547" s="241" t="s">
        <v>3</v>
      </c>
      <c r="F1547" s="111"/>
      <c r="G1547" s="230">
        <v>4443.49</v>
      </c>
      <c r="H1547" s="324">
        <f t="shared" si="119"/>
        <v>0</v>
      </c>
      <c r="I1547" s="110"/>
      <c r="J1547" s="194" t="str">
        <f t="shared" si="118"/>
        <v>-</v>
      </c>
    </row>
    <row r="1548" spans="1:16" s="150" customFormat="1" ht="15.75" hidden="1" customHeight="1">
      <c r="A1548" s="193" t="str">
        <f>CONCATENATE($P$1544,SUM($J$1545:J1548))</f>
        <v>12.0</v>
      </c>
      <c r="B1548" s="222" t="s">
        <v>2758</v>
      </c>
      <c r="C1548" s="465"/>
      <c r="D1548" s="362" t="s">
        <v>1018</v>
      </c>
      <c r="E1548" s="241" t="s">
        <v>1391</v>
      </c>
      <c r="F1548" s="111"/>
      <c r="G1548" s="230">
        <v>603.92999999999995</v>
      </c>
      <c r="H1548" s="324">
        <f t="shared" si="119"/>
        <v>0</v>
      </c>
      <c r="I1548" s="110"/>
      <c r="J1548" s="194" t="str">
        <f t="shared" si="118"/>
        <v>-</v>
      </c>
    </row>
    <row r="1549" spans="1:16" s="150" customFormat="1" ht="15.75" hidden="1" customHeight="1">
      <c r="A1549" s="193" t="str">
        <f>CONCATENATE($P$1544,SUM($J$1545:J1549))</f>
        <v>12.0</v>
      </c>
      <c r="B1549" s="222" t="s">
        <v>2759</v>
      </c>
      <c r="C1549" s="465"/>
      <c r="D1549" s="362" t="s">
        <v>1017</v>
      </c>
      <c r="E1549" s="241" t="s">
        <v>1391</v>
      </c>
      <c r="F1549" s="111"/>
      <c r="G1549" s="230">
        <v>406.41</v>
      </c>
      <c r="H1549" s="324">
        <f t="shared" si="119"/>
        <v>0</v>
      </c>
      <c r="I1549" s="110"/>
      <c r="J1549" s="194" t="str">
        <f t="shared" si="118"/>
        <v>-</v>
      </c>
    </row>
    <row r="1550" spans="1:16" s="150" customFormat="1" ht="15.75" hidden="1" customHeight="1">
      <c r="A1550" s="193" t="str">
        <f>CONCATENATE($P$1544,SUM($J$1545:J1550))</f>
        <v>12.0</v>
      </c>
      <c r="B1550" s="222" t="s">
        <v>2760</v>
      </c>
      <c r="C1550" s="465"/>
      <c r="D1550" s="362" t="s">
        <v>1019</v>
      </c>
      <c r="E1550" s="241" t="s">
        <v>1391</v>
      </c>
      <c r="F1550" s="111"/>
      <c r="G1550" s="230">
        <v>190.3</v>
      </c>
      <c r="H1550" s="324">
        <f t="shared" si="119"/>
        <v>0</v>
      </c>
      <c r="I1550" s="110"/>
      <c r="J1550" s="194" t="str">
        <f t="shared" si="118"/>
        <v>-</v>
      </c>
    </row>
    <row r="1551" spans="1:16" s="150" customFormat="1" ht="15.75" hidden="1" customHeight="1">
      <c r="A1551" s="193" t="str">
        <f>CONCATENATE($P$1544,SUM($J$1545:J1551))</f>
        <v>12.0</v>
      </c>
      <c r="B1551" s="222" t="s">
        <v>2761</v>
      </c>
      <c r="C1551" s="465"/>
      <c r="D1551" s="362" t="s">
        <v>1256</v>
      </c>
      <c r="E1551" s="241" t="s">
        <v>1389</v>
      </c>
      <c r="F1551" s="111"/>
      <c r="G1551" s="230">
        <v>354.21</v>
      </c>
      <c r="H1551" s="324">
        <f t="shared" si="119"/>
        <v>0</v>
      </c>
      <c r="I1551" s="110"/>
      <c r="J1551" s="194" t="str">
        <f t="shared" si="118"/>
        <v>-</v>
      </c>
    </row>
    <row r="1552" spans="1:16" s="150" customFormat="1" ht="15.75" customHeight="1">
      <c r="A1552" s="296" t="str">
        <f>CONCATENATE($P$1544,SUM($J$1545:J1552))</f>
        <v>12.1</v>
      </c>
      <c r="B1552" s="393" t="s">
        <v>2762</v>
      </c>
      <c r="C1552" s="464" t="s">
        <v>2903</v>
      </c>
      <c r="D1552" s="362" t="s">
        <v>2763</v>
      </c>
      <c r="E1552" s="392" t="s">
        <v>3</v>
      </c>
      <c r="F1552" s="111">
        <v>1</v>
      </c>
      <c r="G1552" s="368">
        <v>789.52</v>
      </c>
      <c r="H1552" s="131">
        <f>ROUND(F1552*G1552,2)</f>
        <v>789.52</v>
      </c>
      <c r="I1552" s="110"/>
      <c r="J1552" s="194">
        <f t="shared" si="118"/>
        <v>1</v>
      </c>
    </row>
    <row r="1553" spans="1:16" s="150" customFormat="1" ht="15.75" hidden="1" customHeight="1">
      <c r="A1553" s="296" t="str">
        <f>CONCATENATE($P$1544,SUM($J$1545:J1553))</f>
        <v>12.1</v>
      </c>
      <c r="B1553" s="222" t="s">
        <v>2764</v>
      </c>
      <c r="C1553" s="465"/>
      <c r="D1553" s="362" t="s">
        <v>1025</v>
      </c>
      <c r="E1553" s="241" t="s">
        <v>3</v>
      </c>
      <c r="F1553" s="111"/>
      <c r="G1553" s="371">
        <v>33.159999999999997</v>
      </c>
      <c r="H1553" s="324">
        <f t="shared" si="119"/>
        <v>0</v>
      </c>
      <c r="I1553" s="110"/>
      <c r="J1553" s="194" t="str">
        <f t="shared" si="118"/>
        <v>-</v>
      </c>
    </row>
    <row r="1554" spans="1:16" s="150" customFormat="1" ht="15.75" hidden="1" customHeight="1">
      <c r="A1554" s="193" t="str">
        <f>CONCATENATE($P$1544,SUM($J$1545:J1554))</f>
        <v>12.1</v>
      </c>
      <c r="B1554" s="222" t="s">
        <v>2765</v>
      </c>
      <c r="C1554" s="222"/>
      <c r="D1554" s="202" t="s">
        <v>1023</v>
      </c>
      <c r="E1554" s="241" t="s">
        <v>3</v>
      </c>
      <c r="F1554" s="111"/>
      <c r="G1554" s="230">
        <v>41.81</v>
      </c>
      <c r="H1554" s="324">
        <f t="shared" si="119"/>
        <v>0</v>
      </c>
      <c r="I1554" s="110"/>
      <c r="J1554" s="194" t="str">
        <f t="shared" si="118"/>
        <v>-</v>
      </c>
    </row>
    <row r="1555" spans="1:16" s="195" customFormat="1" ht="15.75" hidden="1" customHeight="1">
      <c r="A1555" s="193" t="str">
        <f>CONCATENATE($P$1544,SUM($J$1545:J1555))</f>
        <v>12.1</v>
      </c>
      <c r="B1555" s="222" t="s">
        <v>2766</v>
      </c>
      <c r="C1555" s="222"/>
      <c r="D1555" s="202" t="s">
        <v>1024</v>
      </c>
      <c r="E1555" s="241" t="s">
        <v>1389</v>
      </c>
      <c r="F1555" s="111"/>
      <c r="G1555" s="230">
        <v>136.59</v>
      </c>
      <c r="H1555" s="324">
        <f t="shared" si="119"/>
        <v>0</v>
      </c>
      <c r="I1555" s="132"/>
      <c r="J1555" s="201" t="str">
        <f t="shared" si="118"/>
        <v>-</v>
      </c>
    </row>
    <row r="1556" spans="1:16" s="150" customFormat="1" ht="15.75" hidden="1" customHeight="1">
      <c r="A1556" s="193"/>
      <c r="B1556" s="222"/>
      <c r="C1556" s="222"/>
      <c r="D1556" s="202"/>
      <c r="E1556" s="241"/>
      <c r="F1556" s="111"/>
      <c r="G1556" s="230"/>
      <c r="H1556" s="324">
        <f t="shared" si="119"/>
        <v>0</v>
      </c>
      <c r="I1556" s="110"/>
      <c r="J1556" s="194" t="str">
        <f t="shared" si="118"/>
        <v>-</v>
      </c>
    </row>
    <row r="1557" spans="1:16" s="150" customFormat="1" ht="15.75" hidden="1" customHeight="1">
      <c r="A1557" s="193"/>
      <c r="B1557" s="222"/>
      <c r="C1557" s="222"/>
      <c r="D1557" s="202"/>
      <c r="E1557" s="241"/>
      <c r="F1557" s="111"/>
      <c r="G1557" s="230"/>
      <c r="H1557" s="324">
        <f t="shared" si="119"/>
        <v>0</v>
      </c>
      <c r="I1557" s="110"/>
      <c r="J1557" s="194" t="str">
        <f t="shared" si="118"/>
        <v>-</v>
      </c>
    </row>
    <row r="1558" spans="1:16" s="150" customFormat="1" ht="30" customHeight="1">
      <c r="A1558" s="318"/>
      <c r="B1558" s="319"/>
      <c r="C1558" s="452"/>
      <c r="D1558" s="304"/>
      <c r="E1558" s="305" t="s">
        <v>1262</v>
      </c>
      <c r="F1558" s="306"/>
      <c r="G1558" s="312"/>
      <c r="H1558" s="308">
        <f>A1544</f>
        <v>12</v>
      </c>
      <c r="I1558" s="139">
        <f>SUM(H1545:H1557)</f>
        <v>789.52</v>
      </c>
      <c r="J1558" s="194">
        <f>IF(I1558&gt;0.01,1,"")</f>
        <v>1</v>
      </c>
    </row>
    <row r="1559" spans="1:16" s="165" customFormat="1" ht="15.75" hidden="1" customHeight="1">
      <c r="A1559" s="189">
        <v>25</v>
      </c>
      <c r="B1559" s="162"/>
      <c r="C1559" s="466"/>
      <c r="D1559" s="163" t="s">
        <v>1257</v>
      </c>
      <c r="E1559" s="242"/>
      <c r="F1559" s="164"/>
      <c r="G1559" s="233"/>
      <c r="H1559" s="159"/>
      <c r="I1559" s="161"/>
      <c r="J1559" s="207" t="str">
        <f>IF(SUM(F1560:F1574)&gt;0.001,1,"")</f>
        <v/>
      </c>
      <c r="K1559" s="165">
        <f>A1544</f>
        <v>12</v>
      </c>
      <c r="P1559" s="165" t="str">
        <f>CONCATENATE(A1559,".")</f>
        <v>25.</v>
      </c>
    </row>
    <row r="1560" spans="1:16" s="150" customFormat="1" ht="15.75" hidden="1" customHeight="1">
      <c r="A1560" s="193" t="str">
        <f>CONCATENATE($P$1559,SUM($J1560:J$1560))</f>
        <v>25.0</v>
      </c>
      <c r="B1560" s="222" t="s">
        <v>2767</v>
      </c>
      <c r="C1560" s="222"/>
      <c r="D1560" s="202" t="s">
        <v>1037</v>
      </c>
      <c r="E1560" s="241" t="s">
        <v>3</v>
      </c>
      <c r="F1560" s="111"/>
      <c r="G1560" s="230">
        <v>326.38</v>
      </c>
      <c r="H1560" s="131">
        <f>F1560*G1560</f>
        <v>0</v>
      </c>
      <c r="I1560" s="110"/>
      <c r="J1560" s="194" t="str">
        <f t="shared" ref="J1560:J1574" si="120">IF(F1560&gt;0.01,1,"-")</f>
        <v>-</v>
      </c>
    </row>
    <row r="1561" spans="1:16" s="150" customFormat="1" ht="15.75" hidden="1" customHeight="1">
      <c r="A1561" s="193" t="str">
        <f>CONCATENATE($P$1559,SUM($J$1560:J1561))</f>
        <v>25.0</v>
      </c>
      <c r="B1561" s="222" t="s">
        <v>2768</v>
      </c>
      <c r="C1561" s="222"/>
      <c r="D1561" s="202" t="s">
        <v>1194</v>
      </c>
      <c r="E1561" s="241" t="s">
        <v>1391</v>
      </c>
      <c r="F1561" s="111"/>
      <c r="G1561" s="230">
        <v>384.79</v>
      </c>
      <c r="H1561" s="131">
        <f t="shared" ref="H1561:H1574" si="121">F1561*G1561</f>
        <v>0</v>
      </c>
      <c r="I1561" s="110"/>
      <c r="J1561" s="194" t="str">
        <f t="shared" si="120"/>
        <v>-</v>
      </c>
    </row>
    <row r="1562" spans="1:16" s="150" customFormat="1" ht="15.75" hidden="1" customHeight="1">
      <c r="A1562" s="193" t="str">
        <f>CONCATENATE($P$1559,SUM($J$1560:J1562))</f>
        <v>25.0</v>
      </c>
      <c r="B1562" s="222" t="s">
        <v>2769</v>
      </c>
      <c r="C1562" s="222"/>
      <c r="D1562" s="202" t="s">
        <v>1028</v>
      </c>
      <c r="E1562" s="241" t="s">
        <v>3</v>
      </c>
      <c r="F1562" s="111"/>
      <c r="G1562" s="230">
        <v>505.14</v>
      </c>
      <c r="H1562" s="131">
        <f t="shared" si="121"/>
        <v>0</v>
      </c>
      <c r="I1562" s="110"/>
      <c r="J1562" s="194" t="str">
        <f t="shared" si="120"/>
        <v>-</v>
      </c>
    </row>
    <row r="1563" spans="1:16" s="150" customFormat="1" ht="15.75" hidden="1" customHeight="1">
      <c r="A1563" s="193" t="str">
        <f>CONCATENATE($P$1559,SUM($J$1560:J1563))</f>
        <v>25.0</v>
      </c>
      <c r="B1563" s="222" t="s">
        <v>2770</v>
      </c>
      <c r="C1563" s="222"/>
      <c r="D1563" s="202" t="s">
        <v>1033</v>
      </c>
      <c r="E1563" s="241" t="s">
        <v>3</v>
      </c>
      <c r="F1563" s="111"/>
      <c r="G1563" s="230">
        <v>114.18</v>
      </c>
      <c r="H1563" s="131">
        <f t="shared" si="121"/>
        <v>0</v>
      </c>
      <c r="I1563" s="110"/>
      <c r="J1563" s="194" t="str">
        <f t="shared" si="120"/>
        <v>-</v>
      </c>
    </row>
    <row r="1564" spans="1:16" s="150" customFormat="1" ht="15.75" hidden="1" customHeight="1">
      <c r="A1564" s="193" t="str">
        <f>CONCATENATE($P$1559,SUM($J$1560:J1564))</f>
        <v>25.0</v>
      </c>
      <c r="B1564" s="222" t="s">
        <v>2771</v>
      </c>
      <c r="C1564" s="222"/>
      <c r="D1564" s="202" t="s">
        <v>1031</v>
      </c>
      <c r="E1564" s="241" t="s">
        <v>3</v>
      </c>
      <c r="F1564" s="111"/>
      <c r="G1564" s="230">
        <v>3538.55</v>
      </c>
      <c r="H1564" s="131">
        <f t="shared" si="121"/>
        <v>0</v>
      </c>
      <c r="I1564" s="110"/>
      <c r="J1564" s="194" t="str">
        <f t="shared" si="120"/>
        <v>-</v>
      </c>
    </row>
    <row r="1565" spans="1:16" s="150" customFormat="1" ht="15.75" hidden="1" customHeight="1">
      <c r="A1565" s="193" t="str">
        <f>CONCATENATE($P$1559,SUM($J$1560:J1565))</f>
        <v>25.0</v>
      </c>
      <c r="B1565" s="222" t="s">
        <v>2772</v>
      </c>
      <c r="C1565" s="222"/>
      <c r="D1565" s="202" t="s">
        <v>1032</v>
      </c>
      <c r="E1565" s="241" t="s">
        <v>3</v>
      </c>
      <c r="F1565" s="111"/>
      <c r="G1565" s="230">
        <v>2608.37</v>
      </c>
      <c r="H1565" s="131">
        <f t="shared" si="121"/>
        <v>0</v>
      </c>
      <c r="I1565" s="110"/>
      <c r="J1565" s="194" t="str">
        <f t="shared" si="120"/>
        <v>-</v>
      </c>
    </row>
    <row r="1566" spans="1:16" s="150" customFormat="1" ht="15.75" hidden="1" customHeight="1">
      <c r="A1566" s="193" t="str">
        <f>CONCATENATE($P$1559,SUM($J$1560:J1566))</f>
        <v>25.0</v>
      </c>
      <c r="B1566" s="222" t="s">
        <v>2773</v>
      </c>
      <c r="C1566" s="222"/>
      <c r="D1566" s="202" t="s">
        <v>1035</v>
      </c>
      <c r="E1566" s="241" t="s">
        <v>3</v>
      </c>
      <c r="F1566" s="111"/>
      <c r="G1566" s="230">
        <v>895.77</v>
      </c>
      <c r="H1566" s="131">
        <f t="shared" si="121"/>
        <v>0</v>
      </c>
      <c r="I1566" s="110"/>
      <c r="J1566" s="194" t="str">
        <f t="shared" si="120"/>
        <v>-</v>
      </c>
    </row>
    <row r="1567" spans="1:16" s="150" customFormat="1" ht="15.75" hidden="1" customHeight="1">
      <c r="A1567" s="193" t="str">
        <f>CONCATENATE($P$1559,SUM($J$1560:J1567))</f>
        <v>25.0</v>
      </c>
      <c r="B1567" s="222" t="s">
        <v>2774</v>
      </c>
      <c r="C1567" s="222"/>
      <c r="D1567" s="202" t="s">
        <v>1036</v>
      </c>
      <c r="E1567" s="241" t="s">
        <v>3</v>
      </c>
      <c r="F1567" s="111"/>
      <c r="G1567" s="230">
        <v>1264.81</v>
      </c>
      <c r="H1567" s="131">
        <f t="shared" si="121"/>
        <v>0</v>
      </c>
      <c r="I1567" s="110"/>
      <c r="J1567" s="194" t="str">
        <f t="shared" si="120"/>
        <v>-</v>
      </c>
    </row>
    <row r="1568" spans="1:16" s="150" customFormat="1" ht="15.75" hidden="1" customHeight="1">
      <c r="A1568" s="193" t="str">
        <f>CONCATENATE($P$1559,SUM($J$1560:J1568))</f>
        <v>25.0</v>
      </c>
      <c r="B1568" s="222" t="s">
        <v>2775</v>
      </c>
      <c r="C1568" s="222"/>
      <c r="D1568" s="202" t="s">
        <v>1195</v>
      </c>
      <c r="E1568" s="241" t="s">
        <v>3</v>
      </c>
      <c r="F1568" s="111"/>
      <c r="G1568" s="230">
        <v>318.66000000000003</v>
      </c>
      <c r="H1568" s="131">
        <f t="shared" si="121"/>
        <v>0</v>
      </c>
      <c r="I1568" s="110"/>
      <c r="J1568" s="194" t="str">
        <f t="shared" si="120"/>
        <v>-</v>
      </c>
    </row>
    <row r="1569" spans="1:16" s="150" customFormat="1" ht="15.75" hidden="1" customHeight="1">
      <c r="A1569" s="193" t="str">
        <f>CONCATENATE($P$1559,SUM($J$1560:J1569))</f>
        <v>25.0</v>
      </c>
      <c r="B1569" s="222" t="s">
        <v>2776</v>
      </c>
      <c r="C1569" s="222"/>
      <c r="D1569" s="202" t="s">
        <v>1026</v>
      </c>
      <c r="E1569" s="241" t="s">
        <v>1391</v>
      </c>
      <c r="F1569" s="111"/>
      <c r="G1569" s="230">
        <v>351.56</v>
      </c>
      <c r="H1569" s="131">
        <f t="shared" si="121"/>
        <v>0</v>
      </c>
      <c r="I1569" s="110"/>
      <c r="J1569" s="194" t="str">
        <f t="shared" si="120"/>
        <v>-</v>
      </c>
    </row>
    <row r="1570" spans="1:16" s="150" customFormat="1" ht="15.75" hidden="1" customHeight="1">
      <c r="A1570" s="193" t="str">
        <f>CONCATENATE($P$1559,SUM($J$1560:J1570))</f>
        <v>25.0</v>
      </c>
      <c r="B1570" s="222" t="s">
        <v>2777</v>
      </c>
      <c r="C1570" s="222"/>
      <c r="D1570" s="202" t="s">
        <v>1030</v>
      </c>
      <c r="E1570" s="241" t="s">
        <v>3</v>
      </c>
      <c r="F1570" s="111"/>
      <c r="G1570" s="230">
        <v>222.24</v>
      </c>
      <c r="H1570" s="131">
        <f t="shared" si="121"/>
        <v>0</v>
      </c>
      <c r="I1570" s="110"/>
      <c r="J1570" s="194" t="str">
        <f t="shared" si="120"/>
        <v>-</v>
      </c>
    </row>
    <row r="1571" spans="1:16" s="150" customFormat="1" ht="15.75" hidden="1" customHeight="1">
      <c r="A1571" s="193" t="str">
        <f>CONCATENATE($P$1559,SUM($J$1560:J1571))</f>
        <v>25.0</v>
      </c>
      <c r="B1571" s="222" t="s">
        <v>2778</v>
      </c>
      <c r="C1571" s="222"/>
      <c r="D1571" s="202" t="s">
        <v>1029</v>
      </c>
      <c r="E1571" s="241" t="s">
        <v>3</v>
      </c>
      <c r="F1571" s="111"/>
      <c r="G1571" s="230">
        <v>228.23</v>
      </c>
      <c r="H1571" s="131">
        <f t="shared" si="121"/>
        <v>0</v>
      </c>
      <c r="I1571" s="110"/>
      <c r="J1571" s="194" t="str">
        <f t="shared" si="120"/>
        <v>-</v>
      </c>
    </row>
    <row r="1572" spans="1:16" s="150" customFormat="1" ht="15.75" hidden="1" customHeight="1">
      <c r="A1572" s="193" t="str">
        <f>CONCATENATE($P$1559,SUM($J$1560:J1572))</f>
        <v>25.0</v>
      </c>
      <c r="B1572" s="222" t="s">
        <v>2779</v>
      </c>
      <c r="C1572" s="222"/>
      <c r="D1572" s="202" t="s">
        <v>1027</v>
      </c>
      <c r="E1572" s="241" t="s">
        <v>1391</v>
      </c>
      <c r="F1572" s="111"/>
      <c r="G1572" s="230">
        <v>142.05000000000001</v>
      </c>
      <c r="H1572" s="131">
        <f t="shared" si="121"/>
        <v>0</v>
      </c>
      <c r="I1572" s="110"/>
      <c r="J1572" s="194" t="str">
        <f t="shared" si="120"/>
        <v>-</v>
      </c>
    </row>
    <row r="1573" spans="1:16" s="150" customFormat="1" ht="15.75" hidden="1" customHeight="1">
      <c r="A1573" s="193" t="str">
        <f>CONCATENATE($P$1559,SUM($J$1560:J1573))</f>
        <v>25.0</v>
      </c>
      <c r="B1573" s="222" t="s">
        <v>2780</v>
      </c>
      <c r="C1573" s="222"/>
      <c r="D1573" s="202" t="s">
        <v>1038</v>
      </c>
      <c r="E1573" s="241" t="s">
        <v>1389</v>
      </c>
      <c r="F1573" s="111"/>
      <c r="G1573" s="230">
        <v>382.93</v>
      </c>
      <c r="H1573" s="131">
        <f t="shared" si="121"/>
        <v>0</v>
      </c>
      <c r="I1573" s="110"/>
      <c r="J1573" s="194" t="str">
        <f t="shared" si="120"/>
        <v>-</v>
      </c>
    </row>
    <row r="1574" spans="1:16" s="150" customFormat="1" ht="15.75" hidden="1" customHeight="1">
      <c r="A1574" s="193" t="str">
        <f>CONCATENATE($P$1559,SUM($J$1560:J1574))</f>
        <v>25.0</v>
      </c>
      <c r="B1574" s="222" t="s">
        <v>2781</v>
      </c>
      <c r="C1574" s="222"/>
      <c r="D1574" s="202" t="s">
        <v>1034</v>
      </c>
      <c r="E1574" s="241" t="s">
        <v>1389</v>
      </c>
      <c r="F1574" s="111"/>
      <c r="G1574" s="230">
        <v>380.41</v>
      </c>
      <c r="H1574" s="131">
        <f t="shared" si="121"/>
        <v>0</v>
      </c>
      <c r="I1574" s="110"/>
      <c r="J1574" s="194" t="str">
        <f t="shared" si="120"/>
        <v>-</v>
      </c>
    </row>
    <row r="1575" spans="1:16" s="165" customFormat="1" ht="15.75" hidden="1" customHeight="1">
      <c r="A1575" s="210"/>
      <c r="B1575" s="166"/>
      <c r="C1575" s="467"/>
      <c r="D1575" s="215" t="s">
        <v>1384</v>
      </c>
      <c r="E1575" s="46" t="s">
        <v>1262</v>
      </c>
      <c r="F1575" s="156"/>
      <c r="G1575" s="232"/>
      <c r="H1575" s="157">
        <f>A1559</f>
        <v>25</v>
      </c>
      <c r="I1575" s="186">
        <f>SUM(H1560:H1574)</f>
        <v>0</v>
      </c>
      <c r="J1575" s="207" t="str">
        <f>IF(I1575&gt;0.01,1,"")</f>
        <v/>
      </c>
    </row>
    <row r="1576" spans="1:16" s="150" customFormat="1" ht="15.75" hidden="1" customHeight="1">
      <c r="A1576" s="188">
        <v>26</v>
      </c>
      <c r="B1576" s="151"/>
      <c r="C1576" s="462"/>
      <c r="D1576" s="152" t="s">
        <v>1259</v>
      </c>
      <c r="E1576" s="238"/>
      <c r="F1576" s="154"/>
      <c r="G1576" s="227"/>
      <c r="H1576" s="153"/>
      <c r="I1576" s="155"/>
      <c r="J1576" s="194" t="str">
        <f>IF(SUM(F1577:F1578)&gt;0.001,1,"")</f>
        <v/>
      </c>
      <c r="K1576" s="150">
        <f>A1559</f>
        <v>25</v>
      </c>
      <c r="P1576" s="150" t="str">
        <f>CONCATENATE(A1576,".")</f>
        <v>26.</v>
      </c>
    </row>
    <row r="1577" spans="1:16" s="150" customFormat="1" ht="15.75" hidden="1" customHeight="1">
      <c r="A1577" s="193" t="str">
        <f>CONCATENATE($P$1576,SUM($J1577:J$1577))</f>
        <v>26.0</v>
      </c>
      <c r="B1577" s="222" t="s">
        <v>2782</v>
      </c>
      <c r="C1577" s="222"/>
      <c r="D1577" s="202" t="s">
        <v>1040</v>
      </c>
      <c r="E1577" s="241" t="s">
        <v>1391</v>
      </c>
      <c r="F1577" s="111"/>
      <c r="G1577" s="230">
        <v>139</v>
      </c>
      <c r="H1577" s="131">
        <f>F1577*G1577</f>
        <v>0</v>
      </c>
      <c r="I1577" s="110"/>
      <c r="J1577" s="194" t="str">
        <f>IF(F1577&gt;0.01,1,"-")</f>
        <v>-</v>
      </c>
    </row>
    <row r="1578" spans="1:16" s="150" customFormat="1" ht="15.75" hidden="1" customHeight="1">
      <c r="A1578" s="377" t="str">
        <f>CONCATENATE($P$1576,SUM($J$1577:J1578))</f>
        <v>26.0</v>
      </c>
      <c r="B1578" s="344" t="s">
        <v>2783</v>
      </c>
      <c r="C1578" s="344"/>
      <c r="D1578" s="378" t="s">
        <v>1039</v>
      </c>
      <c r="E1578" s="379" t="s">
        <v>3</v>
      </c>
      <c r="F1578" s="360"/>
      <c r="G1578" s="380">
        <v>1497.71</v>
      </c>
      <c r="H1578" s="131">
        <f t="shared" ref="H1578:H1582" si="122">F1578*G1578</f>
        <v>0</v>
      </c>
      <c r="I1578" s="347"/>
      <c r="J1578" s="194" t="str">
        <f>IF(F1578&gt;0.01,1,"-")</f>
        <v>-</v>
      </c>
    </row>
    <row r="1579" spans="1:16" s="150" customFormat="1" ht="15.75" hidden="1" customHeight="1">
      <c r="A1579" s="377" t="str">
        <f>CONCATENATE($P$1576,SUM($J$1577:J1579))</f>
        <v>26.0</v>
      </c>
      <c r="B1579" s="355" t="s">
        <v>2784</v>
      </c>
      <c r="C1579" s="355"/>
      <c r="D1579" s="216" t="s">
        <v>2785</v>
      </c>
      <c r="E1579" s="239" t="s">
        <v>1391</v>
      </c>
      <c r="F1579" s="111"/>
      <c r="G1579" s="228">
        <v>395.97</v>
      </c>
      <c r="H1579" s="131">
        <f t="shared" si="122"/>
        <v>0</v>
      </c>
      <c r="I1579" s="363"/>
      <c r="J1579" s="194" t="str">
        <f t="shared" ref="J1579:J1582" si="123">IF(F1579&gt;0.01,1,"-")</f>
        <v>-</v>
      </c>
    </row>
    <row r="1580" spans="1:16" s="150" customFormat="1" ht="15.75" hidden="1" customHeight="1">
      <c r="A1580" s="377" t="str">
        <f>CONCATENATE($P$1576,SUM($J$1577:J1580))</f>
        <v>26.0</v>
      </c>
      <c r="B1580" s="355" t="s">
        <v>2786</v>
      </c>
      <c r="C1580" s="355"/>
      <c r="D1580" s="216" t="s">
        <v>2787</v>
      </c>
      <c r="E1580" s="239" t="s">
        <v>1391</v>
      </c>
      <c r="F1580" s="111"/>
      <c r="G1580" s="228">
        <v>291.26</v>
      </c>
      <c r="H1580" s="131">
        <f t="shared" si="122"/>
        <v>0</v>
      </c>
      <c r="I1580" s="363"/>
      <c r="J1580" s="194" t="str">
        <f t="shared" si="123"/>
        <v>-</v>
      </c>
    </row>
    <row r="1581" spans="1:16" s="150" customFormat="1" ht="15.75" hidden="1" customHeight="1">
      <c r="A1581" s="377" t="str">
        <f>CONCATENATE($P$1576,SUM($J$1577:J1581))</f>
        <v>26.0</v>
      </c>
      <c r="B1581" s="355" t="s">
        <v>2788</v>
      </c>
      <c r="C1581" s="355"/>
      <c r="D1581" s="216" t="s">
        <v>2789</v>
      </c>
      <c r="E1581" s="239" t="s">
        <v>1389</v>
      </c>
      <c r="F1581" s="111"/>
      <c r="G1581" s="228">
        <v>198.78</v>
      </c>
      <c r="H1581" s="131">
        <f t="shared" si="122"/>
        <v>0</v>
      </c>
      <c r="I1581" s="363"/>
      <c r="J1581" s="194" t="str">
        <f t="shared" si="123"/>
        <v>-</v>
      </c>
    </row>
    <row r="1582" spans="1:16" s="150" customFormat="1" ht="31.5" hidden="1" customHeight="1">
      <c r="A1582" s="377" t="str">
        <f>CONCATENATE($P$1576,SUM($J$1577:J1582))</f>
        <v>26.0</v>
      </c>
      <c r="B1582" s="355" t="s">
        <v>2790</v>
      </c>
      <c r="C1582" s="355"/>
      <c r="D1582" s="216" t="s">
        <v>2791</v>
      </c>
      <c r="E1582" s="239" t="s">
        <v>1389</v>
      </c>
      <c r="F1582" s="111"/>
      <c r="G1582" s="228">
        <v>316.45999999999998</v>
      </c>
      <c r="H1582" s="131">
        <f t="shared" si="122"/>
        <v>0</v>
      </c>
      <c r="I1582" s="363"/>
      <c r="J1582" s="194" t="str">
        <f t="shared" si="123"/>
        <v>-</v>
      </c>
    </row>
    <row r="1583" spans="1:16" s="150" customFormat="1" ht="15.75" hidden="1" customHeight="1">
      <c r="A1583" s="204"/>
      <c r="B1583" s="199"/>
      <c r="C1583" s="458"/>
      <c r="D1583" s="200"/>
      <c r="E1583" s="46" t="s">
        <v>1262</v>
      </c>
      <c r="F1583" s="156"/>
      <c r="G1583" s="232"/>
      <c r="H1583" s="157">
        <f>A1576</f>
        <v>26</v>
      </c>
      <c r="I1583" s="186">
        <f>SUM(H1577:H1582)</f>
        <v>0</v>
      </c>
      <c r="J1583" s="194" t="str">
        <f>IF(I1583&gt;0.01,1,"")</f>
        <v/>
      </c>
    </row>
    <row r="1584" spans="1:16" s="150" customFormat="1" ht="15.75" hidden="1" customHeight="1">
      <c r="A1584" s="188">
        <v>27</v>
      </c>
      <c r="B1584" s="151"/>
      <c r="C1584" s="472"/>
      <c r="D1584" s="537" t="s">
        <v>1041</v>
      </c>
      <c r="E1584" s="538"/>
      <c r="F1584" s="538"/>
      <c r="G1584" s="538"/>
      <c r="H1584" s="153"/>
      <c r="I1584" s="155"/>
      <c r="J1584" s="194" t="str">
        <f>IF(SUM(F1585:F1594)&gt;0.001,1,"")</f>
        <v/>
      </c>
      <c r="K1584" s="150">
        <f>A1576</f>
        <v>26</v>
      </c>
      <c r="P1584" s="150" t="str">
        <f>CONCATENATE(A1584,".")</f>
        <v>27.</v>
      </c>
    </row>
    <row r="1585" spans="1:16" s="150" customFormat="1" ht="15.75" hidden="1" customHeight="1">
      <c r="A1585" s="193" t="str">
        <f>CONCATENATE($P$1584,SUM($J1585:J$1585))</f>
        <v>27.0</v>
      </c>
      <c r="B1585" s="222" t="s">
        <v>2792</v>
      </c>
      <c r="C1585" s="222"/>
      <c r="D1585" s="202" t="s">
        <v>1049</v>
      </c>
      <c r="E1585" s="241" t="s">
        <v>3</v>
      </c>
      <c r="F1585" s="111"/>
      <c r="G1585" s="230">
        <v>293.64999999999998</v>
      </c>
      <c r="H1585" s="131">
        <f>F1585*G1585</f>
        <v>0</v>
      </c>
      <c r="I1585" s="110"/>
      <c r="J1585" s="194" t="str">
        <f t="shared" ref="J1585:J1594" si="124">IF(F1585&gt;0.01,1,"-")</f>
        <v>-</v>
      </c>
    </row>
    <row r="1586" spans="1:16" s="150" customFormat="1" ht="15.75" hidden="1" customHeight="1">
      <c r="A1586" s="193" t="str">
        <f>CONCATENATE($P$1584,SUM($J$1585:J1586))</f>
        <v>27.0</v>
      </c>
      <c r="B1586" s="222" t="s">
        <v>2793</v>
      </c>
      <c r="C1586" s="222"/>
      <c r="D1586" s="202" t="s">
        <v>1045</v>
      </c>
      <c r="E1586" s="241" t="s">
        <v>3</v>
      </c>
      <c r="F1586" s="111"/>
      <c r="G1586" s="230">
        <v>213.36</v>
      </c>
      <c r="H1586" s="131">
        <f t="shared" ref="H1586:H1594" si="125">F1586*G1586</f>
        <v>0</v>
      </c>
      <c r="I1586" s="110"/>
      <c r="J1586" s="194" t="str">
        <f t="shared" si="124"/>
        <v>-</v>
      </c>
    </row>
    <row r="1587" spans="1:16" s="150" customFormat="1" ht="15.75" hidden="1" customHeight="1">
      <c r="A1587" s="193" t="str">
        <f>CONCATENATE($P$1584,SUM($J$1585:J1587))</f>
        <v>27.0</v>
      </c>
      <c r="B1587" s="222" t="s">
        <v>2794</v>
      </c>
      <c r="C1587" s="222"/>
      <c r="D1587" s="202" t="s">
        <v>1047</v>
      </c>
      <c r="E1587" s="241" t="s">
        <v>3</v>
      </c>
      <c r="F1587" s="111"/>
      <c r="G1587" s="230">
        <v>822.33</v>
      </c>
      <c r="H1587" s="131">
        <f t="shared" si="125"/>
        <v>0</v>
      </c>
      <c r="I1587" s="110"/>
      <c r="J1587" s="194" t="str">
        <f t="shared" si="124"/>
        <v>-</v>
      </c>
    </row>
    <row r="1588" spans="1:16" s="150" customFormat="1" ht="15.75" hidden="1" customHeight="1">
      <c r="A1588" s="193" t="str">
        <f>CONCATENATE($P$1584,SUM($J$1585:J1588))</f>
        <v>27.0</v>
      </c>
      <c r="B1588" s="222" t="s">
        <v>2795</v>
      </c>
      <c r="C1588" s="222"/>
      <c r="D1588" s="202" t="s">
        <v>1046</v>
      </c>
      <c r="E1588" s="241" t="s">
        <v>3</v>
      </c>
      <c r="F1588" s="111"/>
      <c r="G1588" s="230">
        <v>389.53</v>
      </c>
      <c r="H1588" s="131">
        <f t="shared" si="125"/>
        <v>0</v>
      </c>
      <c r="I1588" s="110"/>
      <c r="J1588" s="194" t="str">
        <f t="shared" si="124"/>
        <v>-</v>
      </c>
    </row>
    <row r="1589" spans="1:16" s="150" customFormat="1" ht="15.75" hidden="1" customHeight="1">
      <c r="A1589" s="193" t="str">
        <f>CONCATENATE($P$1584,SUM($J$1585:J1589))</f>
        <v>27.0</v>
      </c>
      <c r="B1589" s="222" t="s">
        <v>2796</v>
      </c>
      <c r="C1589" s="222"/>
      <c r="D1589" s="202" t="s">
        <v>1048</v>
      </c>
      <c r="E1589" s="241" t="s">
        <v>1391</v>
      </c>
      <c r="F1589" s="111"/>
      <c r="G1589" s="230">
        <v>79.81</v>
      </c>
      <c r="H1589" s="131">
        <f t="shared" si="125"/>
        <v>0</v>
      </c>
      <c r="I1589" s="110"/>
      <c r="J1589" s="194" t="str">
        <f t="shared" si="124"/>
        <v>-</v>
      </c>
    </row>
    <row r="1590" spans="1:16" s="195" customFormat="1" ht="15.75" hidden="1" customHeight="1">
      <c r="A1590" s="193" t="str">
        <f>CONCATENATE($P$1584,SUM($J$1585:J1590))</f>
        <v>27.0</v>
      </c>
      <c r="B1590" s="222" t="s">
        <v>2797</v>
      </c>
      <c r="C1590" s="222"/>
      <c r="D1590" s="202" t="s">
        <v>1196</v>
      </c>
      <c r="E1590" s="241" t="s">
        <v>3</v>
      </c>
      <c r="F1590" s="111"/>
      <c r="G1590" s="230">
        <v>90.45</v>
      </c>
      <c r="H1590" s="131">
        <f t="shared" si="125"/>
        <v>0</v>
      </c>
      <c r="I1590" s="132"/>
      <c r="J1590" s="201" t="str">
        <f t="shared" si="124"/>
        <v>-</v>
      </c>
    </row>
    <row r="1591" spans="1:16" s="150" customFormat="1" ht="15.75" hidden="1" customHeight="1">
      <c r="A1591" s="193" t="str">
        <f>CONCATENATE($P$1584,SUM($J$1585:J1591))</f>
        <v>27.0</v>
      </c>
      <c r="B1591" s="222" t="s">
        <v>2798</v>
      </c>
      <c r="C1591" s="222"/>
      <c r="D1591" s="202" t="s">
        <v>1042</v>
      </c>
      <c r="E1591" s="241" t="s">
        <v>3</v>
      </c>
      <c r="F1591" s="111"/>
      <c r="G1591" s="230">
        <v>55.55</v>
      </c>
      <c r="H1591" s="131">
        <f t="shared" si="125"/>
        <v>0</v>
      </c>
      <c r="I1591" s="110"/>
      <c r="J1591" s="194" t="str">
        <f t="shared" si="124"/>
        <v>-</v>
      </c>
    </row>
    <row r="1592" spans="1:16" s="150" customFormat="1" ht="15.75" hidden="1" customHeight="1">
      <c r="A1592" s="193" t="str">
        <f>CONCATENATE($P$1584,SUM($J$1585:J1592))</f>
        <v>27.0</v>
      </c>
      <c r="B1592" s="222" t="s">
        <v>2799</v>
      </c>
      <c r="C1592" s="222"/>
      <c r="D1592" s="202" t="s">
        <v>1044</v>
      </c>
      <c r="E1592" s="241" t="s">
        <v>1389</v>
      </c>
      <c r="F1592" s="111"/>
      <c r="G1592" s="230">
        <v>31.93</v>
      </c>
      <c r="H1592" s="131">
        <f t="shared" si="125"/>
        <v>0</v>
      </c>
      <c r="I1592" s="110"/>
      <c r="J1592" s="194" t="str">
        <f t="shared" si="124"/>
        <v>-</v>
      </c>
    </row>
    <row r="1593" spans="1:16" s="150" customFormat="1" ht="15.75" hidden="1" customHeight="1">
      <c r="A1593" s="193" t="str">
        <f>CONCATENATE($P$1584,SUM($J$1585:J1593))</f>
        <v>27.0</v>
      </c>
      <c r="B1593" s="222" t="s">
        <v>2800</v>
      </c>
      <c r="C1593" s="222"/>
      <c r="D1593" s="202" t="s">
        <v>1043</v>
      </c>
      <c r="E1593" s="241" t="s">
        <v>1389</v>
      </c>
      <c r="F1593" s="111"/>
      <c r="G1593" s="230">
        <v>596.27</v>
      </c>
      <c r="H1593" s="131">
        <f t="shared" si="125"/>
        <v>0</v>
      </c>
      <c r="I1593" s="110"/>
      <c r="J1593" s="194" t="str">
        <f t="shared" si="124"/>
        <v>-</v>
      </c>
    </row>
    <row r="1594" spans="1:16" s="150" customFormat="1" ht="15.75" hidden="1" customHeight="1">
      <c r="A1594" s="193" t="str">
        <f>CONCATENATE($P$1584,SUM($J$1585:J1594))</f>
        <v>27.0</v>
      </c>
      <c r="B1594" s="222"/>
      <c r="C1594" s="222"/>
      <c r="D1594" s="202"/>
      <c r="E1594" s="241"/>
      <c r="F1594" s="111"/>
      <c r="G1594" s="230"/>
      <c r="H1594" s="131">
        <f t="shared" si="125"/>
        <v>0</v>
      </c>
      <c r="I1594" s="110"/>
      <c r="J1594" s="194" t="str">
        <f t="shared" si="124"/>
        <v>-</v>
      </c>
    </row>
    <row r="1595" spans="1:16" s="150" customFormat="1" ht="15.75" hidden="1" customHeight="1">
      <c r="A1595" s="204"/>
      <c r="B1595" s="199"/>
      <c r="C1595" s="458"/>
      <c r="D1595" s="200"/>
      <c r="E1595" s="46" t="s">
        <v>1262</v>
      </c>
      <c r="F1595" s="156"/>
      <c r="G1595" s="232"/>
      <c r="H1595" s="157">
        <f>A1584</f>
        <v>27</v>
      </c>
      <c r="I1595" s="186">
        <f>SUM(H1585:H1594)</f>
        <v>0</v>
      </c>
      <c r="J1595" s="194" t="str">
        <f>IF(I1595&gt;0.01,1,"")</f>
        <v/>
      </c>
    </row>
    <row r="1596" spans="1:16" s="150" customFormat="1" ht="15.75" hidden="1" customHeight="1">
      <c r="A1596" s="188">
        <v>28</v>
      </c>
      <c r="B1596" s="151"/>
      <c r="C1596" s="462"/>
      <c r="D1596" s="152" t="s">
        <v>1050</v>
      </c>
      <c r="E1596" s="238"/>
      <c r="F1596" s="154"/>
      <c r="G1596" s="227"/>
      <c r="H1596" s="153"/>
      <c r="I1596" s="155"/>
      <c r="J1596" s="194" t="str">
        <f>IF(SUM(F1597:F1601)&gt;0.001,1,"")</f>
        <v/>
      </c>
      <c r="K1596" s="150">
        <f>A1584</f>
        <v>27</v>
      </c>
      <c r="P1596" s="150" t="str">
        <f>CONCATENATE(A1596,".")</f>
        <v>28.</v>
      </c>
    </row>
    <row r="1597" spans="1:16" s="150" customFormat="1" ht="15.75" hidden="1" customHeight="1">
      <c r="A1597" s="193" t="str">
        <f>CONCATENATE($P$1596,SUM($J1597:J$1597))</f>
        <v>28.0</v>
      </c>
      <c r="B1597" s="222" t="s">
        <v>2801</v>
      </c>
      <c r="C1597" s="222"/>
      <c r="D1597" s="202" t="s">
        <v>1052</v>
      </c>
      <c r="E1597" s="241" t="s">
        <v>1406</v>
      </c>
      <c r="F1597" s="111"/>
      <c r="G1597" s="230">
        <v>13487.95</v>
      </c>
      <c r="H1597" s="131">
        <f>F1597*G1597</f>
        <v>0</v>
      </c>
      <c r="I1597" s="110"/>
      <c r="J1597" s="194" t="str">
        <f>IF(F1597&gt;0.01,1,"-")</f>
        <v>-</v>
      </c>
    </row>
    <row r="1598" spans="1:16" s="150" customFormat="1" ht="15.75" hidden="1" customHeight="1">
      <c r="A1598" s="193" t="str">
        <f>CONCATENATE($P$1596,SUM($J$1597:J1598))</f>
        <v>28.0</v>
      </c>
      <c r="B1598" s="222" t="s">
        <v>2802</v>
      </c>
      <c r="C1598" s="222"/>
      <c r="D1598" s="202" t="s">
        <v>1258</v>
      </c>
      <c r="E1598" s="241" t="s">
        <v>3</v>
      </c>
      <c r="F1598" s="111"/>
      <c r="G1598" s="230">
        <v>93687.12</v>
      </c>
      <c r="H1598" s="131">
        <f t="shared" ref="H1598:H1601" si="126">F1598*G1598</f>
        <v>0</v>
      </c>
      <c r="I1598" s="110"/>
      <c r="J1598" s="194" t="str">
        <f>IF(F1598&gt;0.01,1,"-")</f>
        <v>-</v>
      </c>
    </row>
    <row r="1599" spans="1:16" s="150" customFormat="1" ht="15.75" hidden="1" customHeight="1">
      <c r="A1599" s="193" t="str">
        <f>CONCATENATE($P$1596,SUM($J$1597:J1599))</f>
        <v>28.0</v>
      </c>
      <c r="B1599" s="222" t="s">
        <v>2803</v>
      </c>
      <c r="C1599" s="222"/>
      <c r="D1599" s="202" t="s">
        <v>1197</v>
      </c>
      <c r="E1599" s="241" t="s">
        <v>3</v>
      </c>
      <c r="F1599" s="111"/>
      <c r="G1599" s="230">
        <v>100652.47</v>
      </c>
      <c r="H1599" s="131">
        <f t="shared" si="126"/>
        <v>0</v>
      </c>
      <c r="I1599" s="110"/>
      <c r="J1599" s="194" t="str">
        <f>IF(F1599&gt;0.01,1,"-")</f>
        <v>-</v>
      </c>
    </row>
    <row r="1600" spans="1:16" s="150" customFormat="1" ht="15.75" hidden="1" customHeight="1">
      <c r="A1600" s="193" t="str">
        <f>CONCATENATE($P$1596,SUM($J$1597:J1600))</f>
        <v>28.0</v>
      </c>
      <c r="B1600" s="222" t="s">
        <v>2804</v>
      </c>
      <c r="C1600" s="222"/>
      <c r="D1600" s="202" t="s">
        <v>1198</v>
      </c>
      <c r="E1600" s="241" t="s">
        <v>3</v>
      </c>
      <c r="F1600" s="111"/>
      <c r="G1600" s="230">
        <v>154196.73000000001</v>
      </c>
      <c r="H1600" s="131">
        <f t="shared" si="126"/>
        <v>0</v>
      </c>
      <c r="I1600" s="110"/>
      <c r="J1600" s="194" t="str">
        <f>IF(F1600&gt;0.01,1,"-")</f>
        <v>-</v>
      </c>
    </row>
    <row r="1601" spans="1:16" s="150" customFormat="1" ht="15.75" hidden="1" customHeight="1">
      <c r="A1601" s="193" t="str">
        <f>CONCATENATE($P$1596,SUM($J$1597:J1601))</f>
        <v>28.0</v>
      </c>
      <c r="B1601" s="222" t="s">
        <v>2805</v>
      </c>
      <c r="C1601" s="222"/>
      <c r="D1601" s="202" t="s">
        <v>1051</v>
      </c>
      <c r="E1601" s="241" t="s">
        <v>3</v>
      </c>
      <c r="F1601" s="111"/>
      <c r="G1601" s="230">
        <v>1073.8599999999999</v>
      </c>
      <c r="H1601" s="131">
        <f t="shared" si="126"/>
        <v>0</v>
      </c>
      <c r="I1601" s="110"/>
      <c r="J1601" s="194" t="str">
        <f>IF(F1601&gt;0.01,1,"-")</f>
        <v>-</v>
      </c>
    </row>
    <row r="1602" spans="1:16" s="150" customFormat="1" ht="15.75" hidden="1" customHeight="1">
      <c r="A1602" s="204"/>
      <c r="B1602" s="199"/>
      <c r="C1602" s="458"/>
      <c r="D1602" s="200"/>
      <c r="E1602" s="46" t="s">
        <v>1262</v>
      </c>
      <c r="F1602" s="156"/>
      <c r="G1602" s="232"/>
      <c r="H1602" s="157">
        <f>A1596</f>
        <v>28</v>
      </c>
      <c r="I1602" s="186">
        <f>SUM(H1597:H1601)</f>
        <v>0</v>
      </c>
      <c r="J1602" s="194" t="str">
        <f>IF(I1602&gt;0.01,1,"")</f>
        <v/>
      </c>
    </row>
    <row r="1603" spans="1:16" s="150" customFormat="1" ht="15.75" hidden="1" customHeight="1">
      <c r="A1603" s="188">
        <v>29</v>
      </c>
      <c r="B1603" s="151"/>
      <c r="C1603" s="462"/>
      <c r="D1603" s="152" t="s">
        <v>1053</v>
      </c>
      <c r="E1603" s="238"/>
      <c r="F1603" s="154"/>
      <c r="G1603" s="227"/>
      <c r="H1603" s="153"/>
      <c r="I1603" s="155"/>
      <c r="J1603" s="194" t="str">
        <f>IF(SUM(F1604:F1613)&gt;0.001,1,"")</f>
        <v/>
      </c>
      <c r="K1603" s="150">
        <f>A1596</f>
        <v>28</v>
      </c>
      <c r="P1603" s="150" t="str">
        <f>CONCATENATE(A1603,".")</f>
        <v>29.</v>
      </c>
    </row>
    <row r="1604" spans="1:16" s="150" customFormat="1" ht="15.75" hidden="1" customHeight="1">
      <c r="A1604" s="193" t="str">
        <f>CONCATENATE($P$1603,SUM($J1604:J$1604))</f>
        <v>29.0</v>
      </c>
      <c r="B1604" s="222" t="s">
        <v>2806</v>
      </c>
      <c r="C1604" s="222"/>
      <c r="D1604" s="202" t="s">
        <v>1057</v>
      </c>
      <c r="E1604" s="241" t="s">
        <v>3</v>
      </c>
      <c r="F1604" s="111"/>
      <c r="G1604" s="230">
        <v>10570.41</v>
      </c>
      <c r="H1604" s="131">
        <f>F1604*G1604</f>
        <v>0</v>
      </c>
      <c r="I1604" s="110"/>
      <c r="J1604" s="194" t="str">
        <f t="shared" ref="J1604:J1613" si="127">IF(F1604&gt;0.01,1,"-")</f>
        <v>-</v>
      </c>
    </row>
    <row r="1605" spans="1:16" s="150" customFormat="1" ht="15.75" hidden="1" customHeight="1">
      <c r="A1605" s="193" t="str">
        <f>CONCATENATE($P$1603,SUM($J$1604:J1605))</f>
        <v>29.0</v>
      </c>
      <c r="B1605" s="222" t="s">
        <v>2807</v>
      </c>
      <c r="C1605" s="222"/>
      <c r="D1605" s="202" t="s">
        <v>1441</v>
      </c>
      <c r="E1605" s="241" t="s">
        <v>1391</v>
      </c>
      <c r="F1605" s="111"/>
      <c r="G1605" s="230">
        <v>3276.51</v>
      </c>
      <c r="H1605" s="131">
        <f t="shared" ref="H1605:H1613" si="128">F1605*G1605</f>
        <v>0</v>
      </c>
      <c r="I1605" s="110"/>
      <c r="J1605" s="194" t="str">
        <f t="shared" si="127"/>
        <v>-</v>
      </c>
    </row>
    <row r="1606" spans="1:16" s="150" customFormat="1" ht="15.75" hidden="1" customHeight="1">
      <c r="A1606" s="193" t="str">
        <f>CONCATENATE($P$1603,SUM($J$1604:J1606))</f>
        <v>29.0</v>
      </c>
      <c r="B1606" s="222" t="s">
        <v>2808</v>
      </c>
      <c r="C1606" s="222"/>
      <c r="D1606" s="202" t="s">
        <v>1054</v>
      </c>
      <c r="E1606" s="241" t="s">
        <v>3</v>
      </c>
      <c r="F1606" s="111"/>
      <c r="G1606" s="230">
        <v>1458.36</v>
      </c>
      <c r="H1606" s="131">
        <f t="shared" si="128"/>
        <v>0</v>
      </c>
      <c r="I1606" s="110"/>
      <c r="J1606" s="194" t="str">
        <f t="shared" si="127"/>
        <v>-</v>
      </c>
    </row>
    <row r="1607" spans="1:16" s="150" customFormat="1" ht="15.75" hidden="1" customHeight="1">
      <c r="A1607" s="193" t="str">
        <f>CONCATENATE($P$1603,SUM($J$1604:J1607))</f>
        <v>29.0</v>
      </c>
      <c r="B1607" s="222" t="s">
        <v>2809</v>
      </c>
      <c r="C1607" s="222"/>
      <c r="D1607" s="202" t="s">
        <v>1061</v>
      </c>
      <c r="E1607" s="241" t="s">
        <v>3</v>
      </c>
      <c r="F1607" s="111"/>
      <c r="G1607" s="230">
        <v>350722.29</v>
      </c>
      <c r="H1607" s="131">
        <f t="shared" si="128"/>
        <v>0</v>
      </c>
      <c r="I1607" s="110"/>
      <c r="J1607" s="194" t="str">
        <f t="shared" si="127"/>
        <v>-</v>
      </c>
    </row>
    <row r="1608" spans="1:16" s="150" customFormat="1" ht="15.75" hidden="1" customHeight="1">
      <c r="A1608" s="193" t="str">
        <f>CONCATENATE($P$1603,SUM($J$1604:J1608))</f>
        <v>29.0</v>
      </c>
      <c r="B1608" s="222" t="s">
        <v>2810</v>
      </c>
      <c r="C1608" s="222"/>
      <c r="D1608" s="202" t="s">
        <v>1062</v>
      </c>
      <c r="E1608" s="241" t="s">
        <v>1391</v>
      </c>
      <c r="F1608" s="111"/>
      <c r="G1608" s="230">
        <v>1212.06</v>
      </c>
      <c r="H1608" s="131">
        <f t="shared" si="128"/>
        <v>0</v>
      </c>
      <c r="I1608" s="110"/>
      <c r="J1608" s="194" t="str">
        <f t="shared" si="127"/>
        <v>-</v>
      </c>
    </row>
    <row r="1609" spans="1:16" s="150" customFormat="1" ht="15.75" hidden="1" customHeight="1">
      <c r="A1609" s="193" t="str">
        <f>CONCATENATE($P$1603,SUM($J$1604:J1609))</f>
        <v>29.0</v>
      </c>
      <c r="B1609" s="222" t="s">
        <v>2811</v>
      </c>
      <c r="C1609" s="222"/>
      <c r="D1609" s="202" t="s">
        <v>1055</v>
      </c>
      <c r="E1609" s="241" t="s">
        <v>1391</v>
      </c>
      <c r="F1609" s="111"/>
      <c r="G1609" s="230">
        <v>1550.43</v>
      </c>
      <c r="H1609" s="131">
        <f t="shared" si="128"/>
        <v>0</v>
      </c>
      <c r="I1609" s="110"/>
      <c r="J1609" s="194" t="str">
        <f t="shared" si="127"/>
        <v>-</v>
      </c>
    </row>
    <row r="1610" spans="1:16" s="150" customFormat="1" ht="15.75" hidden="1" customHeight="1">
      <c r="A1610" s="193" t="str">
        <f>CONCATENATE($P$1603,SUM($J$1604:J1610))</f>
        <v>29.0</v>
      </c>
      <c r="B1610" s="222" t="s">
        <v>2812</v>
      </c>
      <c r="C1610" s="222"/>
      <c r="D1610" s="202" t="s">
        <v>1059</v>
      </c>
      <c r="E1610" s="241" t="s">
        <v>3</v>
      </c>
      <c r="F1610" s="111"/>
      <c r="G1610" s="230">
        <v>42794.04</v>
      </c>
      <c r="H1610" s="131">
        <f t="shared" si="128"/>
        <v>0</v>
      </c>
      <c r="I1610" s="110"/>
      <c r="J1610" s="194" t="str">
        <f t="shared" si="127"/>
        <v>-</v>
      </c>
    </row>
    <row r="1611" spans="1:16" s="150" customFormat="1" ht="15.75" hidden="1" customHeight="1">
      <c r="A1611" s="193" t="str">
        <f>CONCATENATE($P$1603,SUM($J$1604:J1611))</f>
        <v>29.0</v>
      </c>
      <c r="B1611" s="222" t="s">
        <v>2813</v>
      </c>
      <c r="C1611" s="222"/>
      <c r="D1611" s="202" t="s">
        <v>1058</v>
      </c>
      <c r="E1611" s="241" t="s">
        <v>3</v>
      </c>
      <c r="F1611" s="111"/>
      <c r="G1611" s="230">
        <v>13793.31</v>
      </c>
      <c r="H1611" s="131">
        <f t="shared" si="128"/>
        <v>0</v>
      </c>
      <c r="I1611" s="110"/>
      <c r="J1611" s="194" t="str">
        <f t="shared" si="127"/>
        <v>-</v>
      </c>
    </row>
    <row r="1612" spans="1:16" s="150" customFormat="1" ht="15.75" hidden="1" customHeight="1">
      <c r="A1612" s="193" t="str">
        <f>CONCATENATE($P$1603,SUM($J$1604:J1612))</f>
        <v>29.0</v>
      </c>
      <c r="B1612" s="222" t="s">
        <v>2814</v>
      </c>
      <c r="C1612" s="222"/>
      <c r="D1612" s="202" t="s">
        <v>1056</v>
      </c>
      <c r="E1612" s="241" t="s">
        <v>3</v>
      </c>
      <c r="F1612" s="111"/>
      <c r="G1612" s="230">
        <v>16234.49</v>
      </c>
      <c r="H1612" s="131">
        <f t="shared" si="128"/>
        <v>0</v>
      </c>
      <c r="I1612" s="110"/>
      <c r="J1612" s="194" t="str">
        <f t="shared" si="127"/>
        <v>-</v>
      </c>
    </row>
    <row r="1613" spans="1:16" s="150" customFormat="1" ht="15.75" hidden="1" customHeight="1">
      <c r="A1613" s="193" t="str">
        <f>CONCATENATE($P$1603,SUM($J$1604:J1613))</f>
        <v>29.0</v>
      </c>
      <c r="B1613" s="222" t="s">
        <v>2815</v>
      </c>
      <c r="C1613" s="222"/>
      <c r="D1613" s="202" t="s">
        <v>1060</v>
      </c>
      <c r="E1613" s="241" t="s">
        <v>3</v>
      </c>
      <c r="F1613" s="111"/>
      <c r="G1613" s="230">
        <v>2742.94</v>
      </c>
      <c r="H1613" s="131">
        <f t="shared" si="128"/>
        <v>0</v>
      </c>
      <c r="I1613" s="110"/>
      <c r="J1613" s="194" t="str">
        <f t="shared" si="127"/>
        <v>-</v>
      </c>
    </row>
    <row r="1614" spans="1:16" s="150" customFormat="1" ht="15.75" hidden="1" customHeight="1">
      <c r="A1614" s="204"/>
      <c r="B1614" s="199"/>
      <c r="C1614" s="458"/>
      <c r="D1614" s="200"/>
      <c r="E1614" s="46" t="s">
        <v>1262</v>
      </c>
      <c r="F1614" s="156"/>
      <c r="G1614" s="232"/>
      <c r="H1614" s="157">
        <f>A1603</f>
        <v>29</v>
      </c>
      <c r="I1614" s="186">
        <f>SUM(H1604:H1613)</f>
        <v>0</v>
      </c>
      <c r="J1614" s="194" t="str">
        <f>IF(I1614&gt;0.01,1,"")</f>
        <v/>
      </c>
    </row>
    <row r="1615" spans="1:16" s="165" customFormat="1">
      <c r="A1615" s="288">
        <v>13</v>
      </c>
      <c r="B1615" s="289"/>
      <c r="C1615" s="456"/>
      <c r="D1615" s="290" t="s">
        <v>1064</v>
      </c>
      <c r="E1615" s="291"/>
      <c r="F1615" s="292"/>
      <c r="G1615" s="293"/>
      <c r="H1615" s="294"/>
      <c r="I1615" s="295"/>
      <c r="J1615" s="207">
        <f>IF(SUM(F1616:F1634)&gt;0.001,1,"")</f>
        <v>1</v>
      </c>
      <c r="K1615" s="165">
        <f>A1603</f>
        <v>29</v>
      </c>
      <c r="P1615" s="165" t="str">
        <f>CONCATENATE(A1615,".")</f>
        <v>13.</v>
      </c>
    </row>
    <row r="1616" spans="1:16" s="150" customFormat="1" ht="15.75" hidden="1" customHeight="1">
      <c r="A1616" s="193" t="str">
        <f>CONCATENATE($P$1615,SUM($J1616:J$1616))</f>
        <v>13.0</v>
      </c>
      <c r="B1616" s="222" t="s">
        <v>2816</v>
      </c>
      <c r="C1616" s="222"/>
      <c r="D1616" s="202" t="s">
        <v>1066</v>
      </c>
      <c r="E1616" s="241" t="s">
        <v>1391</v>
      </c>
      <c r="F1616" s="111"/>
      <c r="G1616" s="230">
        <v>47.65</v>
      </c>
      <c r="H1616" s="131">
        <f>F1616*G1616</f>
        <v>0</v>
      </c>
      <c r="I1616" s="110"/>
      <c r="J1616" s="194" t="str">
        <f t="shared" ref="J1616:J1635" si="129">IF(F1616&gt;0.01,1,"-")</f>
        <v>-</v>
      </c>
    </row>
    <row r="1617" spans="1:10" s="150" customFormat="1" ht="15.75" hidden="1" customHeight="1">
      <c r="A1617" s="193" t="str">
        <f>CONCATENATE($P$1615,SUM($J$1616:J1617))</f>
        <v>13.0</v>
      </c>
      <c r="B1617" s="222" t="s">
        <v>2817</v>
      </c>
      <c r="C1617" s="222"/>
      <c r="D1617" s="202" t="s">
        <v>1074</v>
      </c>
      <c r="E1617" s="241" t="s">
        <v>3</v>
      </c>
      <c r="F1617" s="111"/>
      <c r="G1617" s="230">
        <v>224.22</v>
      </c>
      <c r="H1617" s="131">
        <f t="shared" ref="H1617:H1634" si="130">F1617*G1617</f>
        <v>0</v>
      </c>
      <c r="I1617" s="110"/>
      <c r="J1617" s="194" t="str">
        <f t="shared" si="129"/>
        <v>-</v>
      </c>
    </row>
    <row r="1618" spans="1:10" s="150" customFormat="1" ht="15.75" hidden="1" customHeight="1">
      <c r="A1618" s="193" t="str">
        <f>CONCATENATE($P$1615,SUM($J$1616:J1618))</f>
        <v>13.0</v>
      </c>
      <c r="B1618" s="222" t="s">
        <v>2818</v>
      </c>
      <c r="C1618" s="222"/>
      <c r="D1618" s="202" t="s">
        <v>1075</v>
      </c>
      <c r="E1618" s="241" t="s">
        <v>1389</v>
      </c>
      <c r="F1618" s="111"/>
      <c r="G1618" s="230">
        <v>747.21</v>
      </c>
      <c r="H1618" s="131">
        <f t="shared" si="130"/>
        <v>0</v>
      </c>
      <c r="I1618" s="110"/>
      <c r="J1618" s="194" t="str">
        <f t="shared" si="129"/>
        <v>-</v>
      </c>
    </row>
    <row r="1619" spans="1:10" s="150" customFormat="1" ht="15.75" hidden="1" customHeight="1">
      <c r="A1619" s="193" t="str">
        <f>CONCATENATE($P$1615,SUM($J$1616:J1619))</f>
        <v>13.0</v>
      </c>
      <c r="B1619" s="222" t="s">
        <v>2819</v>
      </c>
      <c r="C1619" s="222"/>
      <c r="D1619" s="202" t="s">
        <v>1072</v>
      </c>
      <c r="E1619" s="241" t="s">
        <v>3</v>
      </c>
      <c r="F1619" s="111"/>
      <c r="G1619" s="230">
        <v>235.94</v>
      </c>
      <c r="H1619" s="131">
        <f t="shared" si="130"/>
        <v>0</v>
      </c>
      <c r="I1619" s="110"/>
      <c r="J1619" s="194" t="str">
        <f t="shared" si="129"/>
        <v>-</v>
      </c>
    </row>
    <row r="1620" spans="1:10" s="150" customFormat="1" ht="15.75" hidden="1" customHeight="1">
      <c r="A1620" s="193" t="str">
        <f>CONCATENATE($P$1615,SUM($J$1616:J1620))</f>
        <v>13.0</v>
      </c>
      <c r="B1620" s="222" t="s">
        <v>2820</v>
      </c>
      <c r="C1620" s="222"/>
      <c r="D1620" s="202" t="s">
        <v>1070</v>
      </c>
      <c r="E1620" s="241" t="s">
        <v>1391</v>
      </c>
      <c r="F1620" s="111"/>
      <c r="G1620" s="230">
        <v>4.88</v>
      </c>
      <c r="H1620" s="131">
        <f t="shared" si="130"/>
        <v>0</v>
      </c>
      <c r="I1620" s="110"/>
      <c r="J1620" s="194" t="str">
        <f t="shared" si="129"/>
        <v>-</v>
      </c>
    </row>
    <row r="1621" spans="1:10" s="150" customFormat="1" ht="15.75" hidden="1" customHeight="1">
      <c r="A1621" s="193" t="str">
        <f>CONCATENATE($P$1615,SUM($J$1616:J1621))</f>
        <v>13.0</v>
      </c>
      <c r="B1621" s="222" t="s">
        <v>2821</v>
      </c>
      <c r="C1621" s="222"/>
      <c r="D1621" s="202" t="s">
        <v>1065</v>
      </c>
      <c r="E1621" s="241" t="s">
        <v>3</v>
      </c>
      <c r="F1621" s="111"/>
      <c r="G1621" s="230">
        <v>107.4</v>
      </c>
      <c r="H1621" s="131">
        <f t="shared" si="130"/>
        <v>0</v>
      </c>
      <c r="I1621" s="110"/>
      <c r="J1621" s="194" t="str">
        <f t="shared" si="129"/>
        <v>-</v>
      </c>
    </row>
    <row r="1622" spans="1:10" s="165" customFormat="1" ht="15.75" hidden="1" customHeight="1">
      <c r="A1622" s="193" t="str">
        <f>CONCATENATE($P$1615,SUM($J$1616:J1622))</f>
        <v>13.0</v>
      </c>
      <c r="B1622" s="222" t="s">
        <v>2822</v>
      </c>
      <c r="C1622" s="222"/>
      <c r="D1622" s="202" t="s">
        <v>1199</v>
      </c>
      <c r="E1622" s="241" t="s">
        <v>3</v>
      </c>
      <c r="F1622" s="120"/>
      <c r="G1622" s="230">
        <v>128.94999999999999</v>
      </c>
      <c r="H1622" s="131">
        <f t="shared" si="130"/>
        <v>0</v>
      </c>
      <c r="I1622" s="114"/>
      <c r="J1622" s="207" t="str">
        <f t="shared" si="129"/>
        <v>-</v>
      </c>
    </row>
    <row r="1623" spans="1:10" s="150" customFormat="1" ht="15.75" hidden="1" customHeight="1">
      <c r="A1623" s="193" t="str">
        <f>CONCATENATE($P$1615,SUM($J$1616:J1623))</f>
        <v>13.0</v>
      </c>
      <c r="B1623" s="222" t="s">
        <v>2823</v>
      </c>
      <c r="C1623" s="222"/>
      <c r="D1623" s="202" t="s">
        <v>1063</v>
      </c>
      <c r="E1623" s="241" t="s">
        <v>3</v>
      </c>
      <c r="F1623" s="111"/>
      <c r="G1623" s="230">
        <v>257.23</v>
      </c>
      <c r="H1623" s="131">
        <f t="shared" si="130"/>
        <v>0</v>
      </c>
      <c r="I1623" s="110"/>
      <c r="J1623" s="194" t="str">
        <f t="shared" si="129"/>
        <v>-</v>
      </c>
    </row>
    <row r="1624" spans="1:10" s="150" customFormat="1" ht="15.75" hidden="1" customHeight="1">
      <c r="A1624" s="193" t="str">
        <f>CONCATENATE($P$1615,SUM($J$1616:J1624))</f>
        <v>13.0</v>
      </c>
      <c r="B1624" s="222" t="s">
        <v>2824</v>
      </c>
      <c r="C1624" s="222"/>
      <c r="D1624" s="202" t="s">
        <v>1077</v>
      </c>
      <c r="E1624" s="241" t="s">
        <v>3</v>
      </c>
      <c r="F1624" s="111"/>
      <c r="G1624" s="230">
        <v>473.05</v>
      </c>
      <c r="H1624" s="131">
        <f t="shared" si="130"/>
        <v>0</v>
      </c>
      <c r="I1624" s="110"/>
      <c r="J1624" s="194" t="str">
        <f t="shared" si="129"/>
        <v>-</v>
      </c>
    </row>
    <row r="1625" spans="1:10" s="150" customFormat="1" ht="15.75" hidden="1" customHeight="1">
      <c r="A1625" s="193" t="str">
        <f>CONCATENATE($P$1615,SUM($J$1616:J1625))</f>
        <v>13.0</v>
      </c>
      <c r="B1625" s="222" t="s">
        <v>2825</v>
      </c>
      <c r="C1625" s="222"/>
      <c r="D1625" s="202" t="s">
        <v>1200</v>
      </c>
      <c r="E1625" s="241" t="s">
        <v>1389</v>
      </c>
      <c r="F1625" s="111"/>
      <c r="G1625" s="230">
        <v>159.81</v>
      </c>
      <c r="H1625" s="131">
        <f t="shared" si="130"/>
        <v>0</v>
      </c>
      <c r="I1625" s="110"/>
      <c r="J1625" s="194" t="str">
        <f t="shared" si="129"/>
        <v>-</v>
      </c>
    </row>
    <row r="1626" spans="1:10" s="150" customFormat="1" ht="15.75" hidden="1" customHeight="1">
      <c r="A1626" s="296" t="str">
        <f>CONCATENATE($P$1615,SUM($J$1616:J1626))</f>
        <v>13.0</v>
      </c>
      <c r="B1626" s="222" t="s">
        <v>2826</v>
      </c>
      <c r="C1626" s="465"/>
      <c r="D1626" s="362" t="s">
        <v>2827</v>
      </c>
      <c r="E1626" s="241" t="s">
        <v>3</v>
      </c>
      <c r="F1626" s="111"/>
      <c r="G1626" s="230">
        <v>354.04</v>
      </c>
      <c r="H1626" s="131">
        <f t="shared" si="130"/>
        <v>0</v>
      </c>
      <c r="I1626" s="110"/>
      <c r="J1626" s="194" t="str">
        <f t="shared" si="129"/>
        <v>-</v>
      </c>
    </row>
    <row r="1627" spans="1:10" s="150" customFormat="1" ht="15.75" hidden="1" customHeight="1">
      <c r="A1627" s="193" t="str">
        <f>CONCATENATE($P$1615,SUM($J$1616:J1627))</f>
        <v>13.0</v>
      </c>
      <c r="B1627" s="222" t="s">
        <v>2828</v>
      </c>
      <c r="C1627" s="222"/>
      <c r="D1627" s="202" t="s">
        <v>1078</v>
      </c>
      <c r="E1627" s="241" t="s">
        <v>3</v>
      </c>
      <c r="F1627" s="111"/>
      <c r="G1627" s="230">
        <v>743.78</v>
      </c>
      <c r="H1627" s="131">
        <f t="shared" si="130"/>
        <v>0</v>
      </c>
      <c r="I1627" s="110"/>
      <c r="J1627" s="194" t="str">
        <f t="shared" si="129"/>
        <v>-</v>
      </c>
    </row>
    <row r="1628" spans="1:10" s="150" customFormat="1" ht="15.75" hidden="1" customHeight="1">
      <c r="A1628" s="193" t="str">
        <f>CONCATENATE($P$1615,SUM($J$1616:J1628))</f>
        <v>13.0</v>
      </c>
      <c r="B1628" s="222" t="s">
        <v>2829</v>
      </c>
      <c r="C1628" s="222"/>
      <c r="D1628" s="202" t="s">
        <v>1076</v>
      </c>
      <c r="E1628" s="241" t="s">
        <v>3</v>
      </c>
      <c r="F1628" s="111"/>
      <c r="G1628" s="230">
        <v>35.770000000000003</v>
      </c>
      <c r="H1628" s="131">
        <f t="shared" si="130"/>
        <v>0</v>
      </c>
      <c r="I1628" s="110"/>
      <c r="J1628" s="194" t="str">
        <f t="shared" si="129"/>
        <v>-</v>
      </c>
    </row>
    <row r="1629" spans="1:10" s="150" customFormat="1" ht="15.75" hidden="1" customHeight="1">
      <c r="A1629" s="193" t="str">
        <f>CONCATENATE($P$1615,SUM($J$1616:J1629))</f>
        <v>13.0</v>
      </c>
      <c r="B1629" s="222" t="s">
        <v>2830</v>
      </c>
      <c r="C1629" s="222"/>
      <c r="D1629" s="202" t="s">
        <v>1069</v>
      </c>
      <c r="E1629" s="241" t="s">
        <v>1389</v>
      </c>
      <c r="F1629" s="111"/>
      <c r="G1629" s="230">
        <v>94.51</v>
      </c>
      <c r="H1629" s="131">
        <f t="shared" si="130"/>
        <v>0</v>
      </c>
      <c r="I1629" s="110"/>
      <c r="J1629" s="194" t="str">
        <f t="shared" si="129"/>
        <v>-</v>
      </c>
    </row>
    <row r="1630" spans="1:10" s="150" customFormat="1" ht="15.75" hidden="1" customHeight="1">
      <c r="A1630" s="193" t="str">
        <f>CONCATENATE($P$1615,SUM($J$1616:J1630))</f>
        <v>13.0</v>
      </c>
      <c r="B1630" s="222" t="s">
        <v>2831</v>
      </c>
      <c r="C1630" s="222"/>
      <c r="D1630" s="202" t="s">
        <v>1067</v>
      </c>
      <c r="E1630" s="241" t="s">
        <v>1391</v>
      </c>
      <c r="F1630" s="111"/>
      <c r="G1630" s="230">
        <v>32.04</v>
      </c>
      <c r="H1630" s="131">
        <f t="shared" si="130"/>
        <v>0</v>
      </c>
      <c r="I1630" s="110"/>
      <c r="J1630" s="194" t="str">
        <f t="shared" si="129"/>
        <v>-</v>
      </c>
    </row>
    <row r="1631" spans="1:10" s="150" customFormat="1" ht="15.75" hidden="1" customHeight="1">
      <c r="A1631" s="193" t="str">
        <f>CONCATENATE($P$1615,SUM($J$1616:J1631))</f>
        <v>13.0</v>
      </c>
      <c r="B1631" s="222" t="s">
        <v>2832</v>
      </c>
      <c r="C1631" s="222"/>
      <c r="D1631" s="202" t="s">
        <v>1073</v>
      </c>
      <c r="E1631" s="241" t="s">
        <v>1389</v>
      </c>
      <c r="F1631" s="111"/>
      <c r="G1631" s="230">
        <v>544.54</v>
      </c>
      <c r="H1631" s="131">
        <f t="shared" si="130"/>
        <v>0</v>
      </c>
      <c r="I1631" s="110"/>
      <c r="J1631" s="194" t="str">
        <f t="shared" si="129"/>
        <v>-</v>
      </c>
    </row>
    <row r="1632" spans="1:10" s="150" customFormat="1" ht="15.75" hidden="1" customHeight="1">
      <c r="A1632" s="193" t="str">
        <f>CONCATENATE($P$1615,SUM($J$1616:J1632))</f>
        <v>13.0</v>
      </c>
      <c r="B1632" s="222" t="s">
        <v>2833</v>
      </c>
      <c r="C1632" s="222"/>
      <c r="D1632" s="202" t="s">
        <v>1071</v>
      </c>
      <c r="E1632" s="241" t="s">
        <v>1389</v>
      </c>
      <c r="F1632" s="111"/>
      <c r="G1632" s="230">
        <v>503.29</v>
      </c>
      <c r="H1632" s="131">
        <f t="shared" si="130"/>
        <v>0</v>
      </c>
      <c r="I1632" s="110"/>
      <c r="J1632" s="194" t="str">
        <f t="shared" si="129"/>
        <v>-</v>
      </c>
    </row>
    <row r="1633" spans="1:16" s="150" customFormat="1" ht="15.75" customHeight="1">
      <c r="A1633" s="296" t="str">
        <f>CONCATENATE($P$1615,SUM($J$1616:J1633))</f>
        <v>13.1</v>
      </c>
      <c r="B1633" s="393" t="s">
        <v>2834</v>
      </c>
      <c r="C1633" s="393" t="s">
        <v>2903</v>
      </c>
      <c r="D1633" s="391" t="s">
        <v>1079</v>
      </c>
      <c r="E1633" s="392" t="s">
        <v>1389</v>
      </c>
      <c r="F1633" s="111">
        <f>(40+17+17+40)*1.8</f>
        <v>205.20000000000002</v>
      </c>
      <c r="G1633" s="368">
        <v>18.11</v>
      </c>
      <c r="H1633" s="131">
        <f>ROUND(F1633*G1633,2)</f>
        <v>3716.17</v>
      </c>
      <c r="I1633" s="110"/>
      <c r="J1633" s="194">
        <f t="shared" si="129"/>
        <v>1</v>
      </c>
    </row>
    <row r="1634" spans="1:16" s="195" customFormat="1" ht="15.75" hidden="1" customHeight="1">
      <c r="A1634" s="296" t="str">
        <f>CONCATENATE($P$1615,SUM($J$1616:J1634))</f>
        <v>13.1</v>
      </c>
      <c r="B1634" s="317" t="s">
        <v>2835</v>
      </c>
      <c r="C1634" s="317"/>
      <c r="D1634" s="202" t="s">
        <v>1068</v>
      </c>
      <c r="E1634" s="241" t="s">
        <v>3</v>
      </c>
      <c r="F1634" s="111"/>
      <c r="G1634" s="310">
        <v>229.35</v>
      </c>
      <c r="H1634" s="131">
        <f t="shared" si="130"/>
        <v>0</v>
      </c>
      <c r="I1634" s="132"/>
      <c r="J1634" s="201" t="str">
        <f t="shared" si="129"/>
        <v>-</v>
      </c>
    </row>
    <row r="1635" spans="1:16" s="150" customFormat="1" ht="15.75" customHeight="1">
      <c r="A1635" s="296" t="str">
        <f>CONCATENATE($P$1615,SUM($J$1616:J1635))</f>
        <v>13.2</v>
      </c>
      <c r="B1635" s="222" t="s">
        <v>2916</v>
      </c>
      <c r="C1635" s="222" t="s">
        <v>2936</v>
      </c>
      <c r="D1635" s="202" t="s">
        <v>2914</v>
      </c>
      <c r="E1635" s="241" t="s">
        <v>3</v>
      </c>
      <c r="F1635" s="111">
        <v>1</v>
      </c>
      <c r="G1635" s="230">
        <f>CPU!H12</f>
        <v>8083.3</v>
      </c>
      <c r="H1635" s="131">
        <f>ROUND(F1635*G1635,2)</f>
        <v>8083.3</v>
      </c>
      <c r="I1635" s="110"/>
      <c r="J1635" s="194">
        <f t="shared" si="129"/>
        <v>1</v>
      </c>
    </row>
    <row r="1636" spans="1:16" s="165" customFormat="1" ht="30" customHeight="1">
      <c r="A1636" s="318"/>
      <c r="B1636" s="319"/>
      <c r="C1636" s="452"/>
      <c r="D1636" s="304"/>
      <c r="E1636" s="305" t="s">
        <v>1262</v>
      </c>
      <c r="F1636" s="306"/>
      <c r="G1636" s="312"/>
      <c r="H1636" s="308">
        <f>A1615</f>
        <v>13</v>
      </c>
      <c r="I1636" s="337">
        <f>SUM(H1616:H1635)</f>
        <v>11799.470000000001</v>
      </c>
      <c r="J1636" s="207">
        <f>IF(I1636&gt;0.01,1,"")</f>
        <v>1</v>
      </c>
    </row>
    <row r="1637" spans="1:16" s="150" customFormat="1">
      <c r="A1637" s="288">
        <v>14</v>
      </c>
      <c r="B1637" s="289"/>
      <c r="C1637" s="456"/>
      <c r="D1637" s="290" t="s">
        <v>1080</v>
      </c>
      <c r="E1637" s="313"/>
      <c r="F1637" s="292"/>
      <c r="G1637" s="314"/>
      <c r="H1637" s="315"/>
      <c r="I1637" s="316"/>
      <c r="J1637" s="194">
        <f>IF(SUM(F1638:F1661)&gt;0.001,1,"")</f>
        <v>1</v>
      </c>
      <c r="K1637" s="150">
        <f>A1615</f>
        <v>13</v>
      </c>
      <c r="P1637" s="150" t="str">
        <f>CONCATENATE(A1637,".")</f>
        <v>14.</v>
      </c>
    </row>
    <row r="1638" spans="1:16" s="150" customFormat="1" ht="15.75" hidden="1" customHeight="1">
      <c r="A1638" s="193" t="str">
        <f>CONCATENATE($P$1637,SUM($J1638:J$1638))</f>
        <v>14.0</v>
      </c>
      <c r="B1638" s="222" t="s">
        <v>2836</v>
      </c>
      <c r="C1638" s="222"/>
      <c r="D1638" s="202" t="s">
        <v>1201</v>
      </c>
      <c r="E1638" s="241" t="s">
        <v>1390</v>
      </c>
      <c r="F1638" s="111"/>
      <c r="G1638" s="230">
        <v>365.94</v>
      </c>
      <c r="H1638" s="131">
        <f>F1638*G1638</f>
        <v>0</v>
      </c>
      <c r="I1638" s="110"/>
      <c r="J1638" s="194" t="str">
        <f t="shared" ref="J1638:J1669" si="131">IF(F1638&gt;0.01,1,"-")</f>
        <v>-</v>
      </c>
    </row>
    <row r="1639" spans="1:16" s="150" customFormat="1" ht="15.75" hidden="1" customHeight="1">
      <c r="A1639" s="193" t="str">
        <f>CONCATENATE($P$1637,SUM($J$1638:J1639))</f>
        <v>14.0</v>
      </c>
      <c r="B1639" s="222" t="s">
        <v>2837</v>
      </c>
      <c r="C1639" s="222"/>
      <c r="D1639" s="202" t="s">
        <v>2838</v>
      </c>
      <c r="E1639" s="241" t="s">
        <v>1389</v>
      </c>
      <c r="F1639" s="111"/>
      <c r="G1639" s="230">
        <v>92.26</v>
      </c>
      <c r="H1639" s="131">
        <f t="shared" ref="H1639:H1669" si="132">F1639*G1639</f>
        <v>0</v>
      </c>
      <c r="I1639" s="110"/>
      <c r="J1639" s="194" t="str">
        <f t="shared" si="131"/>
        <v>-</v>
      </c>
    </row>
    <row r="1640" spans="1:16" s="150" customFormat="1" ht="15.75" hidden="1" customHeight="1">
      <c r="A1640" s="193" t="str">
        <f>CONCATENATE($P$1637,SUM($J$1638:J1640))</f>
        <v>14.0</v>
      </c>
      <c r="B1640" s="222" t="s">
        <v>2839</v>
      </c>
      <c r="C1640" s="222"/>
      <c r="D1640" s="202" t="s">
        <v>1095</v>
      </c>
      <c r="E1640" s="241" t="s">
        <v>1389</v>
      </c>
      <c r="F1640" s="111"/>
      <c r="G1640" s="230">
        <v>103.53</v>
      </c>
      <c r="H1640" s="131">
        <f t="shared" si="132"/>
        <v>0</v>
      </c>
      <c r="I1640" s="110"/>
      <c r="J1640" s="194" t="str">
        <f t="shared" si="131"/>
        <v>-</v>
      </c>
    </row>
    <row r="1641" spans="1:16" s="195" customFormat="1" ht="15.75" hidden="1" customHeight="1">
      <c r="A1641" s="193" t="str">
        <f>CONCATENATE($P$1637,SUM($J$1638:J1641))</f>
        <v>14.0</v>
      </c>
      <c r="B1641" s="222" t="s">
        <v>2840</v>
      </c>
      <c r="C1641" s="222"/>
      <c r="D1641" s="202" t="s">
        <v>1091</v>
      </c>
      <c r="E1641" s="241" t="s">
        <v>1389</v>
      </c>
      <c r="F1641" s="111"/>
      <c r="G1641" s="230">
        <v>81.91</v>
      </c>
      <c r="H1641" s="131">
        <f t="shared" si="132"/>
        <v>0</v>
      </c>
      <c r="I1641" s="132"/>
      <c r="J1641" s="201" t="str">
        <f t="shared" si="131"/>
        <v>-</v>
      </c>
    </row>
    <row r="1642" spans="1:16" s="150" customFormat="1" ht="15.75" hidden="1" customHeight="1">
      <c r="A1642" s="193" t="str">
        <f>CONCATENATE($P$1637,SUM($J$1638:J1642))</f>
        <v>14.0</v>
      </c>
      <c r="B1642" s="222" t="s">
        <v>2841</v>
      </c>
      <c r="C1642" s="222"/>
      <c r="D1642" s="202" t="s">
        <v>1090</v>
      </c>
      <c r="E1642" s="241" t="s">
        <v>1389</v>
      </c>
      <c r="F1642" s="111"/>
      <c r="G1642" s="230">
        <v>91.76</v>
      </c>
      <c r="H1642" s="131">
        <f t="shared" si="132"/>
        <v>0</v>
      </c>
      <c r="I1642" s="110"/>
      <c r="J1642" s="194" t="str">
        <f t="shared" si="131"/>
        <v>-</v>
      </c>
    </row>
    <row r="1643" spans="1:16" s="150" customFormat="1" ht="15.75" hidden="1" customHeight="1">
      <c r="A1643" s="193" t="str">
        <f>CONCATENATE($P$1637,SUM($J$1638:J1643))</f>
        <v>14.0</v>
      </c>
      <c r="B1643" s="222" t="s">
        <v>2842</v>
      </c>
      <c r="C1643" s="222"/>
      <c r="D1643" s="202" t="s">
        <v>1089</v>
      </c>
      <c r="E1643" s="241" t="s">
        <v>1389</v>
      </c>
      <c r="F1643" s="111"/>
      <c r="G1643" s="230">
        <v>102.25</v>
      </c>
      <c r="H1643" s="131">
        <f t="shared" si="132"/>
        <v>0</v>
      </c>
      <c r="I1643" s="110"/>
      <c r="J1643" s="194" t="str">
        <f t="shared" si="131"/>
        <v>-</v>
      </c>
    </row>
    <row r="1644" spans="1:16" s="150" customFormat="1" ht="15.75" hidden="1" customHeight="1">
      <c r="A1644" s="193" t="str">
        <f>CONCATENATE($P$1637,SUM($J$1638:J1644))</f>
        <v>14.0</v>
      </c>
      <c r="B1644" s="222" t="s">
        <v>2843</v>
      </c>
      <c r="C1644" s="222"/>
      <c r="D1644" s="202" t="s">
        <v>1096</v>
      </c>
      <c r="E1644" s="241" t="s">
        <v>1391</v>
      </c>
      <c r="F1644" s="111"/>
      <c r="G1644" s="230">
        <v>145.91</v>
      </c>
      <c r="H1644" s="131">
        <f t="shared" si="132"/>
        <v>0</v>
      </c>
      <c r="I1644" s="110"/>
      <c r="J1644" s="194" t="str">
        <f t="shared" si="131"/>
        <v>-</v>
      </c>
    </row>
    <row r="1645" spans="1:16" s="150" customFormat="1" ht="15.75" hidden="1" customHeight="1">
      <c r="A1645" s="193" t="str">
        <f>CONCATENATE($P$1637,SUM($J$1638:J1645))</f>
        <v>14.0</v>
      </c>
      <c r="B1645" s="222" t="s">
        <v>2844</v>
      </c>
      <c r="C1645" s="222"/>
      <c r="D1645" s="202" t="s">
        <v>1086</v>
      </c>
      <c r="E1645" s="241" t="s">
        <v>1391</v>
      </c>
      <c r="F1645" s="111"/>
      <c r="G1645" s="230">
        <v>82.4</v>
      </c>
      <c r="H1645" s="131">
        <f t="shared" si="132"/>
        <v>0</v>
      </c>
      <c r="I1645" s="110"/>
      <c r="J1645" s="194" t="str">
        <f t="shared" si="131"/>
        <v>-</v>
      </c>
    </row>
    <row r="1646" spans="1:16" s="150" customFormat="1" ht="15.75" customHeight="1">
      <c r="A1646" s="296" t="str">
        <f>CONCATENATE($P$1637,SUM($J$1638:J1646))</f>
        <v>14.1</v>
      </c>
      <c r="B1646" s="393" t="s">
        <v>2845</v>
      </c>
      <c r="C1646" s="464" t="s">
        <v>2903</v>
      </c>
      <c r="D1646" s="362" t="s">
        <v>1085</v>
      </c>
      <c r="E1646" s="392" t="s">
        <v>1389</v>
      </c>
      <c r="F1646" s="111">
        <v>668</v>
      </c>
      <c r="G1646" s="368">
        <v>29.58</v>
      </c>
      <c r="H1646" s="131">
        <f>ROUND(F1646*G1646,2)</f>
        <v>19759.439999999999</v>
      </c>
      <c r="I1646" s="110"/>
      <c r="J1646" s="194">
        <f t="shared" si="131"/>
        <v>1</v>
      </c>
    </row>
    <row r="1647" spans="1:16" s="150" customFormat="1" ht="15.75" hidden="1" customHeight="1">
      <c r="A1647" s="193" t="str">
        <f>CONCATENATE($P$1637,SUM($J$1638:J1647))</f>
        <v>14.1</v>
      </c>
      <c r="B1647" s="222" t="s">
        <v>2846</v>
      </c>
      <c r="C1647" s="465"/>
      <c r="D1647" s="362" t="s">
        <v>1082</v>
      </c>
      <c r="E1647" s="241" t="s">
        <v>1406</v>
      </c>
      <c r="F1647" s="111"/>
      <c r="G1647" s="230">
        <v>2218.4899999999998</v>
      </c>
      <c r="H1647" s="131">
        <f t="shared" si="132"/>
        <v>0</v>
      </c>
      <c r="I1647" s="112"/>
      <c r="J1647" s="194" t="str">
        <f t="shared" si="131"/>
        <v>-</v>
      </c>
    </row>
    <row r="1648" spans="1:16" s="150" customFormat="1" ht="15.75" hidden="1" customHeight="1">
      <c r="A1648" s="193" t="str">
        <f>CONCATENATE($P$1637,SUM($J$1638:J1648))</f>
        <v>14.1</v>
      </c>
      <c r="B1648" s="222" t="s">
        <v>2847</v>
      </c>
      <c r="C1648" s="465"/>
      <c r="D1648" s="362" t="s">
        <v>2848</v>
      </c>
      <c r="E1648" s="241" t="s">
        <v>1391</v>
      </c>
      <c r="F1648" s="111"/>
      <c r="G1648" s="230">
        <v>38.46</v>
      </c>
      <c r="H1648" s="131">
        <f t="shared" si="132"/>
        <v>0</v>
      </c>
      <c r="I1648" s="112"/>
      <c r="J1648" s="194" t="str">
        <f t="shared" si="131"/>
        <v>-</v>
      </c>
    </row>
    <row r="1649" spans="1:10" s="150" customFormat="1" ht="15.75" hidden="1" customHeight="1">
      <c r="A1649" s="296" t="str">
        <f>CONCATENATE($P$1637,SUM($J$1638:J1649))</f>
        <v>14.1</v>
      </c>
      <c r="B1649" s="393" t="s">
        <v>2849</v>
      </c>
      <c r="C1649" s="464"/>
      <c r="D1649" s="362" t="s">
        <v>2850</v>
      </c>
      <c r="E1649" s="392" t="s">
        <v>1391</v>
      </c>
      <c r="F1649" s="111"/>
      <c r="G1649" s="368">
        <v>30.75</v>
      </c>
      <c r="H1649" s="131">
        <f t="shared" si="132"/>
        <v>0</v>
      </c>
      <c r="I1649" s="112"/>
      <c r="J1649" s="194" t="str">
        <f t="shared" si="131"/>
        <v>-</v>
      </c>
    </row>
    <row r="1650" spans="1:10" s="150" customFormat="1" ht="15.75" hidden="1" customHeight="1">
      <c r="A1650" s="296" t="str">
        <f>CONCATENATE($P$1637,SUM($J$1638:J1650))</f>
        <v>14.1</v>
      </c>
      <c r="B1650" s="222" t="s">
        <v>2851</v>
      </c>
      <c r="C1650" s="465"/>
      <c r="D1650" s="362" t="s">
        <v>2852</v>
      </c>
      <c r="E1650" s="241" t="s">
        <v>1391</v>
      </c>
      <c r="F1650" s="111"/>
      <c r="G1650" s="368">
        <v>52.95</v>
      </c>
      <c r="H1650" s="131">
        <f t="shared" si="132"/>
        <v>0</v>
      </c>
      <c r="I1650" s="112"/>
      <c r="J1650" s="194" t="str">
        <f t="shared" si="131"/>
        <v>-</v>
      </c>
    </row>
    <row r="1651" spans="1:10" s="150" customFormat="1" ht="15.75" hidden="1" customHeight="1">
      <c r="A1651" s="296" t="str">
        <f>CONCATENATE($P$1637,SUM($J$1638:J1651))</f>
        <v>14.1</v>
      </c>
      <c r="B1651" s="222" t="s">
        <v>2853</v>
      </c>
      <c r="C1651" s="465"/>
      <c r="D1651" s="362" t="s">
        <v>2854</v>
      </c>
      <c r="E1651" s="241" t="s">
        <v>1391</v>
      </c>
      <c r="F1651" s="111"/>
      <c r="G1651" s="230">
        <v>43.46</v>
      </c>
      <c r="H1651" s="131">
        <f t="shared" si="132"/>
        <v>0</v>
      </c>
      <c r="I1651" s="112"/>
      <c r="J1651" s="194" t="str">
        <f t="shared" si="131"/>
        <v>-</v>
      </c>
    </row>
    <row r="1652" spans="1:10" s="150" customFormat="1" ht="15.75" hidden="1" customHeight="1">
      <c r="A1652" s="193" t="str">
        <f>CONCATENATE($P$1637,SUM($J$1638:J1652))</f>
        <v>14.1</v>
      </c>
      <c r="B1652" s="222" t="s">
        <v>2855</v>
      </c>
      <c r="C1652" s="465"/>
      <c r="D1652" s="362" t="s">
        <v>1087</v>
      </c>
      <c r="E1652" s="241" t="s">
        <v>1391</v>
      </c>
      <c r="F1652" s="111"/>
      <c r="G1652" s="230">
        <v>301.77999999999997</v>
      </c>
      <c r="H1652" s="131">
        <f t="shared" si="132"/>
        <v>0</v>
      </c>
      <c r="I1652" s="112"/>
      <c r="J1652" s="194" t="str">
        <f t="shared" si="131"/>
        <v>-</v>
      </c>
    </row>
    <row r="1653" spans="1:10" s="150" customFormat="1" ht="15.75" hidden="1" customHeight="1">
      <c r="A1653" s="193" t="str">
        <f>CONCATENATE($P$1637,SUM($J$1638:J1653))</f>
        <v>14.1</v>
      </c>
      <c r="B1653" s="222" t="s">
        <v>2856</v>
      </c>
      <c r="C1653" s="465"/>
      <c r="D1653" s="362" t="s">
        <v>1084</v>
      </c>
      <c r="E1653" s="241" t="s">
        <v>1391</v>
      </c>
      <c r="F1653" s="111"/>
      <c r="G1653" s="230">
        <v>514.48</v>
      </c>
      <c r="H1653" s="131">
        <f t="shared" si="132"/>
        <v>0</v>
      </c>
      <c r="I1653" s="110"/>
      <c r="J1653" s="194" t="str">
        <f t="shared" si="131"/>
        <v>-</v>
      </c>
    </row>
    <row r="1654" spans="1:10" s="150" customFormat="1" ht="15.75" hidden="1" customHeight="1">
      <c r="A1654" s="193" t="str">
        <f>CONCATENATE($P$1637,SUM($J$1638:J1654))</f>
        <v>14.1</v>
      </c>
      <c r="B1654" s="222" t="s">
        <v>2857</v>
      </c>
      <c r="C1654" s="465"/>
      <c r="D1654" s="362" t="s">
        <v>1088</v>
      </c>
      <c r="E1654" s="241" t="s">
        <v>1391</v>
      </c>
      <c r="F1654" s="111"/>
      <c r="G1654" s="230">
        <v>619.30999999999995</v>
      </c>
      <c r="H1654" s="131">
        <f t="shared" si="132"/>
        <v>0</v>
      </c>
      <c r="I1654" s="110"/>
      <c r="J1654" s="194" t="str">
        <f t="shared" si="131"/>
        <v>-</v>
      </c>
    </row>
    <row r="1655" spans="1:10" s="150" customFormat="1" ht="15.75" hidden="1" customHeight="1">
      <c r="A1655" s="193" t="str">
        <f>CONCATENATE($P$1637,SUM($J$1638:J1655))</f>
        <v>14.1</v>
      </c>
      <c r="B1655" s="222" t="s">
        <v>2858</v>
      </c>
      <c r="C1655" s="465"/>
      <c r="D1655" s="362" t="s">
        <v>1092</v>
      </c>
      <c r="E1655" s="241" t="s">
        <v>1389</v>
      </c>
      <c r="F1655" s="111"/>
      <c r="G1655" s="230">
        <v>106.71</v>
      </c>
      <c r="H1655" s="131">
        <f t="shared" si="132"/>
        <v>0</v>
      </c>
      <c r="I1655" s="110"/>
      <c r="J1655" s="194" t="str">
        <f t="shared" si="131"/>
        <v>-</v>
      </c>
    </row>
    <row r="1656" spans="1:10" s="150" customFormat="1" ht="15.75" hidden="1" customHeight="1">
      <c r="A1656" s="193" t="str">
        <f>CONCATENATE($P$1637,SUM($J$1638:J1656))</f>
        <v>14.1</v>
      </c>
      <c r="B1656" s="222" t="s">
        <v>2859</v>
      </c>
      <c r="C1656" s="465"/>
      <c r="D1656" s="362" t="s">
        <v>1081</v>
      </c>
      <c r="E1656" s="241" t="s">
        <v>1389</v>
      </c>
      <c r="F1656" s="111"/>
      <c r="G1656" s="230">
        <v>21.14</v>
      </c>
      <c r="H1656" s="131">
        <f t="shared" si="132"/>
        <v>0</v>
      </c>
      <c r="I1656" s="110"/>
      <c r="J1656" s="194" t="str">
        <f t="shared" si="131"/>
        <v>-</v>
      </c>
    </row>
    <row r="1657" spans="1:10" s="150" customFormat="1" ht="15.75" hidden="1" customHeight="1">
      <c r="A1657" s="296" t="str">
        <f>CONCATENATE($P$1637,SUM($J$1638:J1657))</f>
        <v>14.1</v>
      </c>
      <c r="B1657" s="222" t="s">
        <v>2860</v>
      </c>
      <c r="C1657" s="465"/>
      <c r="D1657" s="362" t="s">
        <v>1202</v>
      </c>
      <c r="E1657" s="241" t="s">
        <v>1389</v>
      </c>
      <c r="F1657" s="111"/>
      <c r="G1657" s="368">
        <v>40.19</v>
      </c>
      <c r="H1657" s="131">
        <f t="shared" si="132"/>
        <v>0</v>
      </c>
      <c r="I1657" s="110"/>
      <c r="J1657" s="194" t="str">
        <f t="shared" si="131"/>
        <v>-</v>
      </c>
    </row>
    <row r="1658" spans="1:10" s="150" customFormat="1" ht="15.75" hidden="1" customHeight="1">
      <c r="A1658" s="193" t="str">
        <f>CONCATENATE($P$1637,SUM($J$1638:J1658))</f>
        <v>14.1</v>
      </c>
      <c r="B1658" s="222" t="s">
        <v>2861</v>
      </c>
      <c r="C1658" s="465"/>
      <c r="D1658" s="362" t="s">
        <v>1083</v>
      </c>
      <c r="E1658" s="241" t="s">
        <v>1390</v>
      </c>
      <c r="F1658" s="111"/>
      <c r="G1658" s="230">
        <v>812.9</v>
      </c>
      <c r="H1658" s="131">
        <f t="shared" si="132"/>
        <v>0</v>
      </c>
      <c r="I1658" s="110"/>
      <c r="J1658" s="194" t="str">
        <f t="shared" si="131"/>
        <v>-</v>
      </c>
    </row>
    <row r="1659" spans="1:10" s="150" customFormat="1" ht="15.75" hidden="1" customHeight="1">
      <c r="A1659" s="193" t="str">
        <f>CONCATENATE($P$1637,SUM($J$1638:J1659))</f>
        <v>14.1</v>
      </c>
      <c r="B1659" s="222" t="s">
        <v>2862</v>
      </c>
      <c r="C1659" s="465"/>
      <c r="D1659" s="362" t="s">
        <v>1094</v>
      </c>
      <c r="E1659" s="241" t="s">
        <v>1390</v>
      </c>
      <c r="F1659" s="111"/>
      <c r="G1659" s="230">
        <v>176.7</v>
      </c>
      <c r="H1659" s="131">
        <f t="shared" si="132"/>
        <v>0</v>
      </c>
      <c r="I1659" s="110"/>
      <c r="J1659" s="194" t="str">
        <f t="shared" si="131"/>
        <v>-</v>
      </c>
    </row>
    <row r="1660" spans="1:10" s="150" customFormat="1" ht="15.75" hidden="1" customHeight="1">
      <c r="A1660" s="193" t="str">
        <f>CONCATENATE($P$1637,SUM($J$1638:J1660))</f>
        <v>14.1</v>
      </c>
      <c r="B1660" s="222" t="s">
        <v>2863</v>
      </c>
      <c r="C1660" s="465"/>
      <c r="D1660" s="362" t="s">
        <v>1093</v>
      </c>
      <c r="E1660" s="241" t="s">
        <v>3</v>
      </c>
      <c r="F1660" s="111"/>
      <c r="G1660" s="230">
        <v>1016.36</v>
      </c>
      <c r="H1660" s="131">
        <f t="shared" si="132"/>
        <v>0</v>
      </c>
      <c r="I1660" s="110"/>
      <c r="J1660" s="194" t="str">
        <f t="shared" si="131"/>
        <v>-</v>
      </c>
    </row>
    <row r="1661" spans="1:10" s="150" customFormat="1" ht="15.75" hidden="1" customHeight="1">
      <c r="A1661" s="193" t="str">
        <f>CONCATENATE($P$1637,SUM($J$1638:J1661))</f>
        <v>14.1</v>
      </c>
      <c r="B1661" s="222">
        <v>260761</v>
      </c>
      <c r="C1661" s="465"/>
      <c r="D1661" s="362" t="s">
        <v>1093</v>
      </c>
      <c r="E1661" s="241" t="s">
        <v>3</v>
      </c>
      <c r="F1661" s="111"/>
      <c r="G1661" s="230"/>
      <c r="H1661" s="131">
        <f t="shared" si="132"/>
        <v>0</v>
      </c>
      <c r="I1661" s="110"/>
      <c r="J1661" s="194" t="str">
        <f t="shared" si="131"/>
        <v>-</v>
      </c>
    </row>
    <row r="1662" spans="1:10" s="150" customFormat="1" ht="15.75" hidden="1" customHeight="1">
      <c r="A1662" s="296" t="str">
        <f>CONCATENATE($P$1637,SUM($J$1638:J1662))</f>
        <v>14.1</v>
      </c>
      <c r="B1662" s="222"/>
      <c r="C1662" s="465"/>
      <c r="D1662" s="362" t="s">
        <v>1451</v>
      </c>
      <c r="E1662" s="342" t="s">
        <v>3</v>
      </c>
      <c r="F1662" s="343"/>
      <c r="G1662" s="230">
        <v>4214.84</v>
      </c>
      <c r="H1662" s="131">
        <f t="shared" si="132"/>
        <v>0</v>
      </c>
      <c r="I1662" s="112"/>
      <c r="J1662" s="194" t="str">
        <f t="shared" si="131"/>
        <v>-</v>
      </c>
    </row>
    <row r="1663" spans="1:10" s="150" customFormat="1" ht="15.75" hidden="1" customHeight="1">
      <c r="A1663" s="296" t="str">
        <f>CONCATENATE($P$1637,SUM($J$1638:J1663))</f>
        <v>14.1</v>
      </c>
      <c r="B1663" s="222"/>
      <c r="C1663" s="465"/>
      <c r="D1663" s="362" t="s">
        <v>1452</v>
      </c>
      <c r="E1663" s="342" t="s">
        <v>3</v>
      </c>
      <c r="F1663" s="343"/>
      <c r="G1663" s="230"/>
      <c r="H1663" s="131">
        <f t="shared" si="132"/>
        <v>0</v>
      </c>
      <c r="I1663" s="112"/>
      <c r="J1663" s="194" t="str">
        <f t="shared" si="131"/>
        <v>-</v>
      </c>
    </row>
    <row r="1664" spans="1:10" s="150" customFormat="1" ht="15.75" hidden="1" customHeight="1">
      <c r="A1664" s="296" t="str">
        <f>CONCATENATE($P$1637,SUM($J$1638:J1664))</f>
        <v>14.1</v>
      </c>
      <c r="B1664" s="222"/>
      <c r="C1664" s="465"/>
      <c r="D1664" s="362" t="s">
        <v>1453</v>
      </c>
      <c r="E1664" s="342" t="s">
        <v>3</v>
      </c>
      <c r="F1664" s="343"/>
      <c r="G1664" s="230">
        <v>3889.17</v>
      </c>
      <c r="H1664" s="131">
        <f t="shared" si="132"/>
        <v>0</v>
      </c>
      <c r="I1664" s="112"/>
      <c r="J1664" s="194" t="str">
        <f t="shared" si="131"/>
        <v>-</v>
      </c>
    </row>
    <row r="1665" spans="1:16" s="150" customFormat="1" ht="15.75" hidden="1" customHeight="1">
      <c r="A1665" s="296" t="str">
        <f>CONCATENATE($P$1637,SUM($J$1638:J1665))</f>
        <v>14.1</v>
      </c>
      <c r="B1665" s="222"/>
      <c r="C1665" s="465"/>
      <c r="D1665" s="362" t="s">
        <v>1454</v>
      </c>
      <c r="E1665" s="342" t="s">
        <v>1450</v>
      </c>
      <c r="F1665" s="343"/>
      <c r="G1665" s="368"/>
      <c r="H1665" s="131">
        <f t="shared" si="132"/>
        <v>0</v>
      </c>
      <c r="I1665" s="112"/>
      <c r="J1665" s="194" t="str">
        <f t="shared" si="131"/>
        <v>-</v>
      </c>
    </row>
    <row r="1666" spans="1:16" s="150" customFormat="1" ht="15.75" hidden="1" customHeight="1">
      <c r="A1666" s="296" t="str">
        <f>CONCATENATE($P$1637,SUM($J$1638:J1666))</f>
        <v>14.1</v>
      </c>
      <c r="B1666" s="222"/>
      <c r="C1666" s="465"/>
      <c r="D1666" s="362" t="s">
        <v>1455</v>
      </c>
      <c r="E1666" s="342" t="s">
        <v>1450</v>
      </c>
      <c r="F1666" s="343"/>
      <c r="G1666" s="230"/>
      <c r="H1666" s="131">
        <f t="shared" si="132"/>
        <v>0</v>
      </c>
      <c r="I1666" s="112"/>
      <c r="J1666" s="194" t="str">
        <f t="shared" si="131"/>
        <v>-</v>
      </c>
    </row>
    <row r="1667" spans="1:16" s="150" customFormat="1" ht="15.75" hidden="1" customHeight="1">
      <c r="A1667" s="296" t="str">
        <f>CONCATENATE($P$1637,SUM($J$1638:J1667))</f>
        <v>14.1</v>
      </c>
      <c r="B1667" s="344"/>
      <c r="C1667" s="465"/>
      <c r="D1667" s="362" t="s">
        <v>1457</v>
      </c>
      <c r="E1667" s="357" t="s">
        <v>3</v>
      </c>
      <c r="F1667" s="345"/>
      <c r="G1667" s="369"/>
      <c r="H1667" s="131">
        <f t="shared" si="132"/>
        <v>0</v>
      </c>
      <c r="I1667" s="347"/>
      <c r="J1667" s="194" t="str">
        <f t="shared" si="131"/>
        <v>-</v>
      </c>
    </row>
    <row r="1668" spans="1:16" s="150" customFormat="1" ht="15.75" hidden="1" customHeight="1">
      <c r="A1668" s="296" t="str">
        <f>CONCATENATE($P$1637,SUM($J$1638:J1668))</f>
        <v>14.1</v>
      </c>
      <c r="B1668" s="355"/>
      <c r="C1668" s="355"/>
      <c r="D1668" s="362" t="s">
        <v>1456</v>
      </c>
      <c r="E1668" s="239" t="s">
        <v>1406</v>
      </c>
      <c r="F1668" s="111"/>
      <c r="G1668" s="370"/>
      <c r="H1668" s="131">
        <f t="shared" si="132"/>
        <v>0</v>
      </c>
      <c r="I1668" s="112"/>
      <c r="J1668" s="194" t="str">
        <f t="shared" si="131"/>
        <v>-</v>
      </c>
    </row>
    <row r="1669" spans="1:16" s="150" customFormat="1" ht="15.75" hidden="1" customHeight="1">
      <c r="A1669" s="296" t="str">
        <f>CONCATENATE($P$1637,SUM($J$1638:J1669))</f>
        <v>14.1</v>
      </c>
      <c r="B1669" s="355"/>
      <c r="C1669" s="355"/>
      <c r="D1669" s="362" t="s">
        <v>1458</v>
      </c>
      <c r="E1669" s="239" t="s">
        <v>3</v>
      </c>
      <c r="F1669" s="111"/>
      <c r="G1669" s="370"/>
      <c r="H1669" s="131">
        <f t="shared" si="132"/>
        <v>0</v>
      </c>
      <c r="I1669" s="358"/>
      <c r="J1669" s="194" t="str">
        <f t="shared" si="131"/>
        <v>-</v>
      </c>
    </row>
    <row r="1670" spans="1:16" s="150" customFormat="1" ht="30" customHeight="1">
      <c r="A1670" s="425"/>
      <c r="B1670" s="348"/>
      <c r="C1670" s="348"/>
      <c r="D1670" s="349"/>
      <c r="E1670" s="350" t="s">
        <v>1262</v>
      </c>
      <c r="F1670" s="351"/>
      <c r="G1670" s="352"/>
      <c r="H1670" s="353">
        <f>A1637</f>
        <v>14</v>
      </c>
      <c r="I1670" s="354">
        <f>SUM(H1638:H1669)</f>
        <v>19759.439999999999</v>
      </c>
      <c r="J1670" s="194">
        <f>IF(I1670&gt;0.01,1,"")</f>
        <v>1</v>
      </c>
    </row>
    <row r="1671" spans="1:16" s="165" customFormat="1" ht="15.75" customHeight="1">
      <c r="A1671" s="288">
        <v>15</v>
      </c>
      <c r="B1671" s="289"/>
      <c r="C1671" s="456"/>
      <c r="D1671" s="290" t="s">
        <v>1097</v>
      </c>
      <c r="E1671" s="291"/>
      <c r="F1671" s="292"/>
      <c r="G1671" s="293"/>
      <c r="H1671" s="294"/>
      <c r="I1671" s="295"/>
      <c r="J1671" s="207">
        <f>IF(SUM(F1672:F1681)&gt;0.001,1,"")</f>
        <v>1</v>
      </c>
      <c r="K1671" s="165">
        <f>A1637</f>
        <v>14</v>
      </c>
      <c r="P1671" s="165" t="str">
        <f>CONCATENATE(A1671,".")</f>
        <v>15.</v>
      </c>
    </row>
    <row r="1672" spans="1:16" s="150" customFormat="1" ht="15.75" customHeight="1">
      <c r="A1672" s="193" t="str">
        <f>CONCATENATE($P$1671,SUM($J1672:J$1672))</f>
        <v>15.1</v>
      </c>
      <c r="B1672" s="222">
        <v>99811</v>
      </c>
      <c r="C1672" s="222" t="s">
        <v>2935</v>
      </c>
      <c r="D1672" s="202" t="s">
        <v>2943</v>
      </c>
      <c r="E1672" s="241" t="s">
        <v>1389</v>
      </c>
      <c r="F1672" s="111">
        <v>680</v>
      </c>
      <c r="G1672" s="230">
        <v>2.73</v>
      </c>
      <c r="H1672" s="131">
        <f>F1672*G1672</f>
        <v>1856.4</v>
      </c>
      <c r="I1672" s="110"/>
      <c r="J1672" s="194">
        <f t="shared" ref="J1672:J1677" si="133">IF(F1672&gt;0.01,1,"-")</f>
        <v>1</v>
      </c>
    </row>
    <row r="1673" spans="1:16" s="150" customFormat="1" ht="15.75" hidden="1" customHeight="1">
      <c r="A1673" s="193" t="str">
        <f>CONCATENATE($P$1671,SUM($J$1672:J1673))</f>
        <v>15.1</v>
      </c>
      <c r="B1673" s="222" t="s">
        <v>2864</v>
      </c>
      <c r="C1673" s="222"/>
      <c r="D1673" s="202" t="s">
        <v>1103</v>
      </c>
      <c r="E1673" s="241" t="s">
        <v>1389</v>
      </c>
      <c r="F1673" s="111"/>
      <c r="G1673" s="230">
        <v>18</v>
      </c>
      <c r="H1673" s="131">
        <f t="shared" ref="H1673:H1681" si="134">F1673*G1673</f>
        <v>0</v>
      </c>
      <c r="I1673" s="110"/>
      <c r="J1673" s="194" t="str">
        <f t="shared" si="133"/>
        <v>-</v>
      </c>
    </row>
    <row r="1674" spans="1:16" s="150" customFormat="1" ht="15.75" hidden="1" customHeight="1">
      <c r="A1674" s="193" t="str">
        <f>CONCATENATE($P$1671,SUM($J$1672:J1674))</f>
        <v>15.1</v>
      </c>
      <c r="B1674" s="222" t="s">
        <v>2865</v>
      </c>
      <c r="C1674" s="222"/>
      <c r="D1674" s="202" t="s">
        <v>1100</v>
      </c>
      <c r="E1674" s="241" t="s">
        <v>1391</v>
      </c>
      <c r="F1674" s="111"/>
      <c r="G1674" s="230">
        <v>8.2899999999999991</v>
      </c>
      <c r="H1674" s="131">
        <f t="shared" si="134"/>
        <v>0</v>
      </c>
      <c r="I1674" s="110"/>
      <c r="J1674" s="194" t="str">
        <f t="shared" si="133"/>
        <v>-</v>
      </c>
    </row>
    <row r="1675" spans="1:16" s="150" customFormat="1" ht="15.75" hidden="1" customHeight="1">
      <c r="A1675" s="193" t="str">
        <f>CONCATENATE($P$1671,SUM($J$1672:J1675))</f>
        <v>15.1</v>
      </c>
      <c r="B1675" s="222" t="s">
        <v>2866</v>
      </c>
      <c r="C1675" s="222"/>
      <c r="D1675" s="202" t="s">
        <v>1101</v>
      </c>
      <c r="E1675" s="241" t="s">
        <v>1391</v>
      </c>
      <c r="F1675" s="111"/>
      <c r="G1675" s="230">
        <v>7.23</v>
      </c>
      <c r="H1675" s="131">
        <f t="shared" si="134"/>
        <v>0</v>
      </c>
      <c r="I1675" s="112"/>
      <c r="J1675" s="194" t="str">
        <f t="shared" si="133"/>
        <v>-</v>
      </c>
    </row>
    <row r="1676" spans="1:16" s="150" customFormat="1" ht="15.75" hidden="1" customHeight="1">
      <c r="A1676" s="193" t="str">
        <f>CONCATENATE($P$1671,SUM($J$1672:J1676))</f>
        <v>15.1</v>
      </c>
      <c r="B1676" s="222" t="s">
        <v>2867</v>
      </c>
      <c r="C1676" s="222"/>
      <c r="D1676" s="202" t="s">
        <v>1099</v>
      </c>
      <c r="E1676" s="241" t="s">
        <v>1389</v>
      </c>
      <c r="F1676" s="111"/>
      <c r="G1676" s="230">
        <v>6.75</v>
      </c>
      <c r="H1676" s="131">
        <f t="shared" si="134"/>
        <v>0</v>
      </c>
      <c r="I1676" s="110"/>
      <c r="J1676" s="194" t="str">
        <f t="shared" si="133"/>
        <v>-</v>
      </c>
    </row>
    <row r="1677" spans="1:16" s="150" customFormat="1" ht="15.75" hidden="1" customHeight="1">
      <c r="A1677" s="323" t="str">
        <f>CONCATENATE($P$1671,SUM($J$1672:J1677))</f>
        <v>15.1</v>
      </c>
      <c r="B1677" s="393" t="s">
        <v>2868</v>
      </c>
      <c r="C1677" s="464" t="s">
        <v>2903</v>
      </c>
      <c r="D1677" s="362" t="s">
        <v>1098</v>
      </c>
      <c r="E1677" s="392" t="s">
        <v>1389</v>
      </c>
      <c r="F1677" s="120"/>
      <c r="G1677" s="370">
        <v>6.03</v>
      </c>
      <c r="H1677" s="131">
        <f>ROUND(F1677*G1677,2)</f>
        <v>0</v>
      </c>
      <c r="I1677" s="114"/>
      <c r="J1677" s="194" t="str">
        <f t="shared" si="133"/>
        <v>-</v>
      </c>
    </row>
    <row r="1678" spans="1:16" s="172" customFormat="1" ht="15.75" hidden="1" customHeight="1">
      <c r="A1678" s="193" t="str">
        <f>CONCATENATE($P$1671,SUM($J$1672:J1678))</f>
        <v>15.1</v>
      </c>
      <c r="B1678" s="222" t="s">
        <v>2869</v>
      </c>
      <c r="C1678" s="222"/>
      <c r="D1678" s="202" t="s">
        <v>1102</v>
      </c>
      <c r="E1678" s="241" t="s">
        <v>1389</v>
      </c>
      <c r="F1678" s="120"/>
      <c r="G1678" s="230">
        <v>22.47</v>
      </c>
      <c r="H1678" s="131">
        <f t="shared" si="134"/>
        <v>0</v>
      </c>
      <c r="I1678" s="135"/>
      <c r="J1678" s="211" t="str">
        <f t="shared" ref="J1678:J1681" si="135">IF(F1678&gt;0.01,1,"-")</f>
        <v>-</v>
      </c>
    </row>
    <row r="1679" spans="1:16" s="150" customFormat="1" ht="15.75" hidden="1" customHeight="1">
      <c r="A1679" s="193" t="str">
        <f>CONCATENATE($P$1671,SUM($J$1672:J1679))</f>
        <v>15.1</v>
      </c>
      <c r="B1679" s="222" t="s">
        <v>2870</v>
      </c>
      <c r="C1679" s="222"/>
      <c r="D1679" s="202" t="s">
        <v>1203</v>
      </c>
      <c r="E1679" s="241" t="s">
        <v>1389</v>
      </c>
      <c r="F1679" s="111"/>
      <c r="G1679" s="230">
        <v>5.82</v>
      </c>
      <c r="H1679" s="131">
        <f t="shared" si="134"/>
        <v>0</v>
      </c>
      <c r="I1679" s="110"/>
      <c r="J1679" s="194" t="str">
        <f t="shared" si="135"/>
        <v>-</v>
      </c>
    </row>
    <row r="1680" spans="1:16" s="150" customFormat="1" ht="15.75" hidden="1" customHeight="1">
      <c r="A1680" s="193" t="str">
        <f>CONCATENATE($P$1671,SUM($J$1672:J1680))</f>
        <v>15.1</v>
      </c>
      <c r="B1680" s="222" t="s">
        <v>2871</v>
      </c>
      <c r="C1680" s="222"/>
      <c r="D1680" s="202" t="s">
        <v>1104</v>
      </c>
      <c r="E1680" s="241" t="s">
        <v>1389</v>
      </c>
      <c r="F1680" s="111"/>
      <c r="G1680" s="230">
        <v>21.94</v>
      </c>
      <c r="H1680" s="131">
        <f t="shared" si="134"/>
        <v>0</v>
      </c>
      <c r="I1680" s="110"/>
      <c r="J1680" s="194" t="str">
        <f t="shared" si="135"/>
        <v>-</v>
      </c>
    </row>
    <row r="1681" spans="1:10" s="150" customFormat="1" ht="15.75" hidden="1" customHeight="1">
      <c r="A1681" s="193" t="str">
        <f>CONCATENATE($P$1671,SUM($J$1672:J1681))</f>
        <v>15.1</v>
      </c>
      <c r="B1681" s="222" t="s">
        <v>2872</v>
      </c>
      <c r="C1681" s="222"/>
      <c r="D1681" s="202" t="s">
        <v>1442</v>
      </c>
      <c r="E1681" s="241" t="s">
        <v>1389</v>
      </c>
      <c r="F1681" s="111"/>
      <c r="G1681" s="230">
        <v>34</v>
      </c>
      <c r="H1681" s="131">
        <f t="shared" si="134"/>
        <v>0</v>
      </c>
      <c r="I1681" s="110"/>
      <c r="J1681" s="194" t="str">
        <f t="shared" si="135"/>
        <v>-</v>
      </c>
    </row>
    <row r="1682" spans="1:10" s="37" customFormat="1" ht="30" customHeight="1">
      <c r="A1682" s="325"/>
      <c r="B1682" s="326"/>
      <c r="C1682" s="454"/>
      <c r="D1682" s="327"/>
      <c r="E1682" s="305" t="s">
        <v>1262</v>
      </c>
      <c r="F1682" s="306"/>
      <c r="G1682" s="328"/>
      <c r="H1682" s="308">
        <f>A1671</f>
        <v>15</v>
      </c>
      <c r="I1682" s="333">
        <f>SUM(H1672:H1681)</f>
        <v>1856.4</v>
      </c>
      <c r="J1682" s="36">
        <f>IF(I1682&gt;0.01,1,"")</f>
        <v>1</v>
      </c>
    </row>
    <row r="1683" spans="1:10" s="37" customFormat="1" ht="15">
      <c r="A1683" s="426"/>
      <c r="B1683" s="175"/>
      <c r="C1683" s="175"/>
      <c r="D1683" s="176"/>
      <c r="E1683" s="38"/>
      <c r="F1683" s="177"/>
      <c r="G1683" s="235"/>
      <c r="H1683" s="178"/>
      <c r="I1683" s="179"/>
      <c r="J1683" s="36">
        <v>1</v>
      </c>
    </row>
    <row r="1684" spans="1:10" s="330" customFormat="1">
      <c r="A1684" s="539" t="s">
        <v>2876</v>
      </c>
      <c r="B1684" s="540"/>
      <c r="C1684" s="541"/>
      <c r="D1684" s="540"/>
      <c r="E1684" s="540"/>
      <c r="F1684" s="540"/>
      <c r="G1684" s="540"/>
      <c r="H1684" s="542"/>
      <c r="I1684" s="331">
        <f>I84+I141+I152+I175+I224+I264+I318+I337+I408+I426+I460+I491+I508+I549+I569+I622+I1097+I1156+I1181+I1449+I1469+I1474+I1543+I1558+I1575+I1583+I1595+I1602+I1614+I1636+I1670+I1682+I144</f>
        <v>143921.60000000001</v>
      </c>
      <c r="J1684" s="329">
        <f>IF(I1684&gt;0.01,1,"")</f>
        <v>1</v>
      </c>
    </row>
    <row r="1685" spans="1:10" s="330" customFormat="1">
      <c r="A1685" s="539" t="s">
        <v>2938</v>
      </c>
      <c r="B1685" s="540"/>
      <c r="C1685" s="541"/>
      <c r="D1685" s="540"/>
      <c r="E1685" s="540"/>
      <c r="F1685" s="540"/>
      <c r="G1685" s="540"/>
      <c r="H1685" s="542"/>
      <c r="I1685" s="331">
        <f>I1684*I17</f>
        <v>41478.205120000006</v>
      </c>
      <c r="J1685" s="329">
        <f>IF(I1685&gt;0.01,1,"")</f>
        <v>1</v>
      </c>
    </row>
    <row r="1686" spans="1:10" s="330" customFormat="1">
      <c r="A1686" s="539" t="s">
        <v>2885</v>
      </c>
      <c r="B1686" s="540"/>
      <c r="C1686" s="541"/>
      <c r="D1686" s="540"/>
      <c r="E1686" s="540"/>
      <c r="F1686" s="540"/>
      <c r="G1686" s="540"/>
      <c r="H1686" s="542"/>
      <c r="I1686" s="331">
        <f>SUBTOTAL(9,I1684:I1685)</f>
        <v>185399.80512</v>
      </c>
      <c r="J1686" s="329">
        <f t="shared" ref="J1686" si="136">IF(I1686&gt;0.01,1,"")</f>
        <v>1</v>
      </c>
    </row>
    <row r="1687" spans="1:10">
      <c r="A1687" s="430"/>
      <c r="B1687" s="431"/>
      <c r="C1687" s="431"/>
      <c r="D1687" s="432"/>
      <c r="E1687" s="433"/>
      <c r="F1687" s="430"/>
      <c r="G1687" s="434"/>
      <c r="H1687" s="431"/>
      <c r="I1687" s="431"/>
      <c r="J1687" s="181">
        <v>1</v>
      </c>
    </row>
    <row r="1688" spans="1:10">
      <c r="A1688" s="180"/>
      <c r="B1688" s="192"/>
      <c r="C1688" s="192"/>
      <c r="D1688" s="148"/>
      <c r="E1688" s="143"/>
      <c r="F1688" s="180"/>
      <c r="G1688" s="225"/>
      <c r="H1688" s="399"/>
      <c r="I1688" s="399"/>
      <c r="J1688" s="181">
        <v>1</v>
      </c>
    </row>
    <row r="1689" spans="1:10">
      <c r="A1689" s="180"/>
      <c r="B1689" s="192"/>
      <c r="C1689" s="192"/>
      <c r="D1689" s="148"/>
      <c r="E1689" s="143"/>
      <c r="F1689" s="180"/>
      <c r="G1689" s="225"/>
      <c r="H1689" s="399"/>
      <c r="I1689" s="399"/>
      <c r="J1689" s="181">
        <v>1</v>
      </c>
    </row>
    <row r="1690" spans="1:10">
      <c r="A1690" s="180"/>
      <c r="B1690" s="192"/>
      <c r="C1690" s="192"/>
      <c r="D1690" s="148"/>
      <c r="E1690" s="143"/>
      <c r="F1690" s="180"/>
      <c r="G1690" s="225"/>
      <c r="H1690" s="399"/>
      <c r="I1690" s="399"/>
      <c r="J1690" s="181">
        <v>1</v>
      </c>
    </row>
    <row r="1691" spans="1:10">
      <c r="A1691" s="481"/>
      <c r="B1691" s="192"/>
      <c r="C1691" s="192"/>
      <c r="D1691" s="148"/>
      <c r="E1691" s="143"/>
      <c r="F1691" s="481"/>
      <c r="G1691" s="225"/>
      <c r="H1691" s="482"/>
      <c r="I1691" s="482"/>
    </row>
    <row r="1692" spans="1:10">
      <c r="A1692" s="481"/>
      <c r="B1692" s="192"/>
      <c r="C1692" s="192"/>
      <c r="D1692" s="148"/>
      <c r="E1692" s="484"/>
      <c r="F1692" s="481"/>
      <c r="G1692" s="225"/>
      <c r="H1692" s="482"/>
      <c r="I1692" s="482"/>
    </row>
    <row r="1693" spans="1:10">
      <c r="A1693" s="481"/>
      <c r="B1693" s="192"/>
      <c r="C1693" s="192"/>
      <c r="D1693" s="148"/>
      <c r="E1693" s="143"/>
      <c r="F1693" s="481"/>
      <c r="G1693" s="225"/>
      <c r="H1693" s="482"/>
      <c r="I1693" s="482"/>
    </row>
    <row r="1694" spans="1:10">
      <c r="A1694" s="180"/>
      <c r="B1694" s="192"/>
      <c r="C1694" s="192"/>
      <c r="D1694" s="148"/>
      <c r="E1694" s="143"/>
      <c r="F1694" s="180"/>
      <c r="G1694" s="225"/>
      <c r="H1694" s="399"/>
      <c r="I1694" s="399"/>
      <c r="J1694" s="181">
        <v>1</v>
      </c>
    </row>
    <row r="1695" spans="1:10">
      <c r="A1695" s="531" t="str">
        <f>'INFORMAÇÕES DA UNIDADE'!A15</f>
        <v>GERALDO HENRIQUE ALMEIDA FIGUEIREDO</v>
      </c>
      <c r="B1695" s="532"/>
      <c r="C1695" s="532"/>
      <c r="D1695" s="532"/>
      <c r="E1695" s="532"/>
      <c r="F1695" s="532"/>
      <c r="G1695" s="532"/>
      <c r="H1695" s="532"/>
      <c r="I1695" s="532"/>
      <c r="J1695" s="181">
        <v>1</v>
      </c>
    </row>
    <row r="1696" spans="1:10">
      <c r="A1696" s="533" t="str">
        <f>'INFORMAÇÕES DA UNIDADE'!A16</f>
        <v>ARQUITETO E URBANISMO CAU: A28508-0</v>
      </c>
      <c r="B1696" s="534"/>
      <c r="C1696" s="534"/>
      <c r="D1696" s="534"/>
      <c r="E1696" s="534"/>
      <c r="F1696" s="534"/>
      <c r="G1696" s="534"/>
      <c r="H1696" s="534"/>
      <c r="I1696" s="534"/>
      <c r="J1696" s="181">
        <v>1</v>
      </c>
    </row>
    <row r="1697" spans="1:10">
      <c r="A1697" s="427"/>
      <c r="B1697" s="400"/>
      <c r="C1697" s="451"/>
      <c r="D1697" s="182"/>
      <c r="E1697" s="244"/>
      <c r="F1697" s="182"/>
      <c r="G1697" s="224"/>
      <c r="H1697" s="182"/>
      <c r="I1697" s="182"/>
      <c r="J1697" s="181">
        <v>1</v>
      </c>
    </row>
    <row r="1698" spans="1:10">
      <c r="A1698" s="427"/>
      <c r="B1698" s="400"/>
      <c r="C1698" s="451"/>
      <c r="D1698" s="182"/>
      <c r="E1698" s="244"/>
      <c r="F1698" s="182"/>
      <c r="G1698" s="224"/>
      <c r="H1698" s="182"/>
      <c r="I1698" s="182"/>
      <c r="J1698" s="181">
        <v>1</v>
      </c>
    </row>
    <row r="1699" spans="1:10">
      <c r="A1699" s="428"/>
      <c r="B1699" s="399"/>
      <c r="C1699" s="450"/>
      <c r="D1699" s="148"/>
      <c r="E1699" s="143"/>
      <c r="F1699" s="148"/>
      <c r="G1699" s="225"/>
      <c r="H1699" s="148"/>
      <c r="I1699" s="148"/>
      <c r="J1699" s="181">
        <v>1</v>
      </c>
    </row>
    <row r="1700" spans="1:10">
      <c r="A1700" s="180"/>
      <c r="B1700" s="399"/>
      <c r="C1700" s="450"/>
      <c r="D1700" s="399"/>
      <c r="E1700" s="143"/>
      <c r="F1700" s="399"/>
      <c r="G1700" s="225"/>
      <c r="H1700" s="399"/>
      <c r="I1700" s="399"/>
    </row>
    <row r="1701" spans="1:10">
      <c r="A1701" s="180"/>
      <c r="B1701" s="399"/>
      <c r="C1701" s="450"/>
      <c r="D1701" s="399"/>
      <c r="E1701" s="143"/>
      <c r="F1701" s="399"/>
      <c r="G1701" s="225"/>
      <c r="H1701" s="399"/>
      <c r="I1701" s="399"/>
    </row>
    <row r="1702" spans="1:10">
      <c r="A1702" s="180"/>
      <c r="B1702" s="399"/>
      <c r="C1702" s="450"/>
      <c r="D1702" s="148"/>
      <c r="E1702" s="143"/>
      <c r="F1702" s="180"/>
      <c r="G1702" s="225"/>
      <c r="H1702" s="399"/>
      <c r="I1702" s="399"/>
      <c r="J1702" s="181">
        <v>1</v>
      </c>
    </row>
    <row r="1703" spans="1:10">
      <c r="A1703" s="535"/>
      <c r="B1703" s="536"/>
      <c r="C1703" s="536"/>
      <c r="D1703" s="536"/>
      <c r="E1703" s="536"/>
      <c r="F1703" s="536"/>
      <c r="G1703" s="536"/>
      <c r="H1703" s="536"/>
      <c r="I1703" s="536"/>
      <c r="J1703" s="181">
        <v>1</v>
      </c>
    </row>
    <row r="1704" spans="1:10">
      <c r="A1704" s="535"/>
      <c r="B1704" s="536"/>
      <c r="C1704" s="536"/>
      <c r="D1704" s="536"/>
      <c r="E1704" s="536"/>
      <c r="F1704" s="536"/>
      <c r="G1704" s="536"/>
      <c r="H1704" s="536"/>
      <c r="I1704" s="536"/>
      <c r="J1704" s="181">
        <v>1</v>
      </c>
    </row>
    <row r="1705" spans="1:10">
      <c r="A1705" s="526"/>
      <c r="B1705" s="527"/>
      <c r="C1705" s="527"/>
      <c r="D1705" s="527"/>
      <c r="E1705" s="527"/>
      <c r="F1705" s="527"/>
      <c r="G1705" s="527"/>
      <c r="H1705" s="527"/>
      <c r="I1705" s="527"/>
      <c r="J1705" s="181">
        <v>1</v>
      </c>
    </row>
    <row r="1706" spans="1:10">
      <c r="A1706" s="180"/>
      <c r="B1706" s="191"/>
      <c r="C1706" s="450"/>
      <c r="D1706" s="148"/>
      <c r="E1706" s="143"/>
      <c r="F1706" s="180"/>
      <c r="G1706" s="225"/>
      <c r="H1706" s="147"/>
      <c r="I1706" s="147"/>
      <c r="J1706" s="181">
        <v>1</v>
      </c>
    </row>
    <row r="1711" spans="1:10">
      <c r="I1711" s="429"/>
    </row>
  </sheetData>
  <autoFilter ref="A18:P1699">
    <filterColumn colId="9">
      <filters>
        <filter val="1"/>
      </filters>
    </filterColumn>
  </autoFilter>
  <mergeCells count="24">
    <mergeCell ref="A8:I8"/>
    <mergeCell ref="A1:I1"/>
    <mergeCell ref="A2:I2"/>
    <mergeCell ref="A3:I3"/>
    <mergeCell ref="A4:I4"/>
    <mergeCell ref="A7:I7"/>
    <mergeCell ref="A5:I5"/>
    <mergeCell ref="A6:I6"/>
    <mergeCell ref="A1705:I1705"/>
    <mergeCell ref="A9:I9"/>
    <mergeCell ref="A10:I10"/>
    <mergeCell ref="A11:I11"/>
    <mergeCell ref="A12:I12"/>
    <mergeCell ref="A13:I13"/>
    <mergeCell ref="A14:I14"/>
    <mergeCell ref="A1695:I1695"/>
    <mergeCell ref="A1696:I1696"/>
    <mergeCell ref="A1703:I1703"/>
    <mergeCell ref="A1704:I1704"/>
    <mergeCell ref="D1584:G1584"/>
    <mergeCell ref="A1684:H1684"/>
    <mergeCell ref="A1686:H1686"/>
    <mergeCell ref="A15:G17"/>
    <mergeCell ref="A1685:H1685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38" orientation="portrait" r:id="rId1"/>
  <headerFooter>
    <oddFooter>&amp;CPágina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2"/>
  <sheetViews>
    <sheetView showGridLines="0" showZeros="0" view="pageBreakPreview" topLeftCell="A52" zoomScale="70" zoomScaleNormal="40" zoomScaleSheetLayoutView="70" workbookViewId="0">
      <selection activeCell="I95" sqref="I95"/>
    </sheetView>
  </sheetViews>
  <sheetFormatPr defaultColWidth="9.140625" defaultRowHeight="20.25"/>
  <cols>
    <col min="1" max="1" width="6.7109375" style="26" bestFit="1" customWidth="1"/>
    <col min="2" max="3" width="17.5703125" style="26" customWidth="1"/>
    <col min="4" max="4" width="6.28515625" style="26" customWidth="1"/>
    <col min="5" max="5" width="3.7109375" style="26" customWidth="1"/>
    <col min="6" max="6" width="16.5703125" style="26" customWidth="1"/>
    <col min="7" max="7" width="17.42578125" style="26" customWidth="1"/>
    <col min="8" max="9" width="17" style="26" customWidth="1"/>
    <col min="10" max="10" width="18.85546875" style="28" customWidth="1"/>
    <col min="11" max="11" width="11.140625" style="27" customWidth="1"/>
    <col min="12" max="16384" width="9.140625" style="26"/>
  </cols>
  <sheetData>
    <row r="1" spans="1:12" ht="11.25" customHeight="1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2" ht="34.5" customHeight="1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</row>
    <row r="3" spans="1:12">
      <c r="A3" s="559" t="s">
        <v>2882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</row>
    <row r="4" spans="1:12">
      <c r="A4" s="559" t="s">
        <v>2883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</row>
    <row r="5" spans="1:12">
      <c r="A5" s="560"/>
      <c r="B5" s="560"/>
      <c r="C5" s="560"/>
      <c r="D5" s="560"/>
      <c r="E5" s="560"/>
      <c r="F5" s="560"/>
      <c r="G5" s="560"/>
      <c r="H5" s="560"/>
      <c r="I5" s="560"/>
      <c r="J5" s="560"/>
      <c r="K5" s="560"/>
    </row>
    <row r="6" spans="1:12" ht="15" customHeight="1">
      <c r="A6" s="574" t="str">
        <f>'INFORMAÇÕES DA UNIDADE'!A3:B3</f>
        <v>OBJETO:  CONSTRUÇÃO DE QUADRA DE AREIA (17.00 X 40.00) NO MUNICIPIO DE SOURE.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</row>
    <row r="7" spans="1:12" ht="15" customHeight="1">
      <c r="A7" s="574" t="str">
        <f>'INFORMAÇÕES DA UNIDADE'!A5:B5</f>
        <v>MUNICÍPIO: SOURE/PA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</row>
    <row r="8" spans="1:12" ht="15" customHeight="1">
      <c r="A8" s="574" t="str">
        <f>'INFORMAÇÕES DA UNIDADE'!A7:B7</f>
        <v>REFERÊNCIA: MARÇO/2021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</row>
    <row r="9" spans="1:12" ht="15" customHeight="1">
      <c r="A9" s="574" t="str">
        <f>'INFORMAÇÕES DA UNIDADE'!A11:B11</f>
        <v>DATA DO ORÇAMENTO: 17/04/2021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</row>
    <row r="10" spans="1:12" ht="15" customHeight="1">
      <c r="A10" s="574" t="str">
        <f>'INFORMAÇÕES DA UNIDADE'!A13:B13</f>
        <v>ENDEREÇO: 4ª RUA ENTRE 7ª e 8ª RUA - BAIRRO NOVO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</row>
    <row r="11" spans="1:12" ht="15" customHeight="1">
      <c r="A11" s="574" t="str">
        <f>"AÇÃO: "&amp;'INFORMAÇÕES DA UNIDADE'!B26</f>
        <v>AÇÃO: CONSTRUÇÃO DE QUADRA DE AREIA (17.00 X 40.00) NO MUNICIPIO DE SOURE.</v>
      </c>
      <c r="B11" s="574"/>
      <c r="C11" s="574"/>
      <c r="D11" s="574"/>
      <c r="E11" s="574"/>
      <c r="F11" s="574"/>
      <c r="G11" s="574"/>
      <c r="H11" s="574"/>
      <c r="I11" s="574"/>
      <c r="J11" s="574"/>
      <c r="K11" s="574"/>
    </row>
    <row r="12" spans="1:12" ht="21" thickBot="1">
      <c r="A12" s="570">
        <f>ORÇAMENTO!A14</f>
        <v>0</v>
      </c>
      <c r="B12" s="570"/>
      <c r="C12" s="570"/>
      <c r="D12" s="570"/>
      <c r="E12" s="570"/>
      <c r="F12" s="570"/>
      <c r="G12" s="570"/>
      <c r="H12" s="570"/>
      <c r="I12" s="570"/>
      <c r="J12" s="570"/>
      <c r="K12" s="570"/>
    </row>
    <row r="13" spans="1:12" ht="21" thickBot="1">
      <c r="A13" s="571" t="s">
        <v>1116</v>
      </c>
      <c r="B13" s="572"/>
      <c r="C13" s="572"/>
      <c r="D13" s="572"/>
      <c r="E13" s="572"/>
      <c r="F13" s="572"/>
      <c r="G13" s="572"/>
      <c r="H13" s="572"/>
      <c r="I13" s="573"/>
      <c r="J13" s="571"/>
      <c r="K13" s="573"/>
    </row>
    <row r="14" spans="1:12">
      <c r="A14" s="96"/>
      <c r="B14" s="97"/>
      <c r="C14" s="97"/>
      <c r="D14" s="97"/>
      <c r="E14" s="98"/>
      <c r="F14" s="98"/>
      <c r="G14" s="98"/>
      <c r="H14" s="29"/>
      <c r="I14" s="29"/>
      <c r="J14" s="30"/>
      <c r="K14" s="31"/>
    </row>
    <row r="15" spans="1:12">
      <c r="A15" s="575" t="s">
        <v>1110</v>
      </c>
      <c r="B15" s="575" t="s">
        <v>1117</v>
      </c>
      <c r="C15" s="575"/>
      <c r="D15" s="575"/>
      <c r="E15" s="575"/>
      <c r="F15" s="576" t="s">
        <v>1118</v>
      </c>
      <c r="G15" s="576"/>
      <c r="H15" s="576" t="s">
        <v>1266</v>
      </c>
      <c r="I15" s="576"/>
      <c r="J15" s="577" t="s">
        <v>1108</v>
      </c>
      <c r="K15" s="577" t="s">
        <v>1112</v>
      </c>
      <c r="L15" s="26">
        <v>1</v>
      </c>
    </row>
    <row r="16" spans="1:12">
      <c r="A16" s="575"/>
      <c r="B16" s="575"/>
      <c r="C16" s="575"/>
      <c r="D16" s="575"/>
      <c r="E16" s="575"/>
      <c r="F16" s="92" t="s">
        <v>1119</v>
      </c>
      <c r="G16" s="92" t="s">
        <v>1120</v>
      </c>
      <c r="H16" s="92" t="s">
        <v>1267</v>
      </c>
      <c r="I16" s="92" t="s">
        <v>1268</v>
      </c>
      <c r="J16" s="577"/>
      <c r="K16" s="577"/>
      <c r="L16" s="26">
        <v>1</v>
      </c>
    </row>
    <row r="17" spans="1:12">
      <c r="A17" s="550">
        <f>ORÇAMENTO!A19</f>
        <v>1</v>
      </c>
      <c r="B17" s="551" t="str">
        <f>ORÇAMENTO!D19</f>
        <v>SERVIÇOS PRELIMINARES:</v>
      </c>
      <c r="C17" s="551"/>
      <c r="D17" s="551"/>
      <c r="E17" s="551"/>
      <c r="F17" s="93">
        <v>1</v>
      </c>
      <c r="G17" s="93"/>
      <c r="H17" s="93"/>
      <c r="I17" s="93"/>
      <c r="J17" s="93">
        <f>SUM(F17:I17)</f>
        <v>1</v>
      </c>
      <c r="K17" s="552">
        <f>J18/$J$84</f>
        <v>0.10981193927805138</v>
      </c>
      <c r="L17" s="36">
        <f>IF(J17&gt;0.1,1,0)</f>
        <v>1</v>
      </c>
    </row>
    <row r="18" spans="1:12">
      <c r="A18" s="550"/>
      <c r="B18" s="551"/>
      <c r="C18" s="551"/>
      <c r="D18" s="551"/>
      <c r="E18" s="551"/>
      <c r="F18" s="94">
        <f>F17*$J18</f>
        <v>15804.310000000001</v>
      </c>
      <c r="G18" s="94">
        <f>G17*$J18</f>
        <v>0</v>
      </c>
      <c r="H18" s="94">
        <f>H17*$J18</f>
        <v>0</v>
      </c>
      <c r="I18" s="94">
        <f>I17*$J18</f>
        <v>0</v>
      </c>
      <c r="J18" s="95">
        <f>ORÇAMENTO!I84</f>
        <v>15804.310000000001</v>
      </c>
      <c r="K18" s="552"/>
      <c r="L18" s="36">
        <f t="shared" ref="L18:L81" si="0">IF(J18&gt;0.1,1,0)</f>
        <v>1</v>
      </c>
    </row>
    <row r="19" spans="1:12">
      <c r="A19" s="584">
        <f>ORÇAMENTO!A142</f>
        <v>2</v>
      </c>
      <c r="B19" s="578" t="s">
        <v>2889</v>
      </c>
      <c r="C19" s="579"/>
      <c r="D19" s="579"/>
      <c r="E19" s="580"/>
      <c r="F19" s="477">
        <v>0.25</v>
      </c>
      <c r="G19" s="479">
        <v>0.25</v>
      </c>
      <c r="H19" s="479">
        <v>0.25</v>
      </c>
      <c r="I19" s="478">
        <v>0.25</v>
      </c>
      <c r="J19" s="476">
        <f>SUM(F19:I19)</f>
        <v>1</v>
      </c>
      <c r="K19" s="552">
        <f>J20/$J$84</f>
        <v>6.9356580249246805E-2</v>
      </c>
      <c r="L19" s="36">
        <f t="shared" si="0"/>
        <v>1</v>
      </c>
    </row>
    <row r="20" spans="1:12">
      <c r="A20" s="585"/>
      <c r="B20" s="581"/>
      <c r="C20" s="582"/>
      <c r="D20" s="582"/>
      <c r="E20" s="583"/>
      <c r="F20" s="94">
        <f t="shared" ref="F20" si="1">F19*$J20</f>
        <v>2495.4775</v>
      </c>
      <c r="G20" s="94">
        <f t="shared" ref="G20" si="2">G19*$J20</f>
        <v>2495.4775</v>
      </c>
      <c r="H20" s="94">
        <f t="shared" ref="H20" si="3">H19*$J20</f>
        <v>2495.4775</v>
      </c>
      <c r="I20" s="94">
        <f t="shared" ref="I20" si="4">I19*$J20</f>
        <v>2495.4775</v>
      </c>
      <c r="J20" s="475">
        <f>ORÇAMENTO!I144</f>
        <v>9981.91</v>
      </c>
      <c r="K20" s="552"/>
      <c r="L20" s="36">
        <f t="shared" si="0"/>
        <v>1</v>
      </c>
    </row>
    <row r="21" spans="1:12" hidden="1">
      <c r="A21" s="550">
        <f>ORÇAMENTO!A85</f>
        <v>1</v>
      </c>
      <c r="B21" s="551" t="str">
        <f>ORÇAMENTO!D85</f>
        <v>DEMOLIÇÕES E RETIRADAS:</v>
      </c>
      <c r="C21" s="551"/>
      <c r="D21" s="551"/>
      <c r="E21" s="551"/>
      <c r="F21" s="93"/>
      <c r="G21" s="93"/>
      <c r="H21" s="93"/>
      <c r="I21" s="93"/>
      <c r="J21" s="93">
        <f>SUM(F21:I21)</f>
        <v>0</v>
      </c>
      <c r="K21" s="552">
        <f>J22/$J$84</f>
        <v>0</v>
      </c>
      <c r="L21" s="36">
        <f t="shared" si="0"/>
        <v>0</v>
      </c>
    </row>
    <row r="22" spans="1:12" hidden="1">
      <c r="A22" s="550"/>
      <c r="B22" s="551"/>
      <c r="C22" s="551"/>
      <c r="D22" s="551"/>
      <c r="E22" s="551"/>
      <c r="F22" s="94">
        <f>F21*$J22</f>
        <v>0</v>
      </c>
      <c r="G22" s="94">
        <f>G21*$J22</f>
        <v>0</v>
      </c>
      <c r="H22" s="94">
        <f>H21*$J22</f>
        <v>0</v>
      </c>
      <c r="I22" s="94">
        <f>I21*$J22</f>
        <v>0</v>
      </c>
      <c r="J22" s="95">
        <f>ORÇAMENTO!I141</f>
        <v>0</v>
      </c>
      <c r="K22" s="552"/>
      <c r="L22" s="36">
        <f t="shared" si="0"/>
        <v>0</v>
      </c>
    </row>
    <row r="23" spans="1:12">
      <c r="A23" s="550">
        <f>ORÇAMENTO!A145</f>
        <v>3</v>
      </c>
      <c r="B23" s="553" t="str">
        <f>ORÇAMENTO!D145</f>
        <v>MOVIMENTO DE TERRA:</v>
      </c>
      <c r="C23" s="554"/>
      <c r="D23" s="554"/>
      <c r="E23" s="555"/>
      <c r="F23" s="93">
        <v>1</v>
      </c>
      <c r="G23" s="93"/>
      <c r="H23" s="93"/>
      <c r="I23" s="93"/>
      <c r="J23" s="93">
        <f>SUM(F23:I23)</f>
        <v>1</v>
      </c>
      <c r="K23" s="552">
        <f>J24/$J$84</f>
        <v>9.5046747673733473E-2</v>
      </c>
      <c r="L23" s="36">
        <f t="shared" si="0"/>
        <v>1</v>
      </c>
    </row>
    <row r="24" spans="1:12">
      <c r="A24" s="550"/>
      <c r="B24" s="556"/>
      <c r="C24" s="557"/>
      <c r="D24" s="557"/>
      <c r="E24" s="558"/>
      <c r="F24" s="94">
        <f>F23*$J24</f>
        <v>13679.28</v>
      </c>
      <c r="G24" s="94">
        <f>G23*$J24</f>
        <v>0</v>
      </c>
      <c r="H24" s="94">
        <f>H23*$J24</f>
        <v>0</v>
      </c>
      <c r="I24" s="94">
        <f>I23*$J24</f>
        <v>0</v>
      </c>
      <c r="J24" s="95">
        <f>ORÇAMENTO!I152</f>
        <v>13679.28</v>
      </c>
      <c r="K24" s="552"/>
      <c r="L24" s="36">
        <f t="shared" si="0"/>
        <v>1</v>
      </c>
    </row>
    <row r="25" spans="1:12">
      <c r="A25" s="550">
        <f>ORÇAMENTO!A153</f>
        <v>4</v>
      </c>
      <c r="B25" s="551" t="str">
        <f>ORÇAMENTO!D153</f>
        <v>FUNDAÇÕES:</v>
      </c>
      <c r="C25" s="551"/>
      <c r="D25" s="551"/>
      <c r="E25" s="551"/>
      <c r="F25" s="93">
        <v>1</v>
      </c>
      <c r="G25" s="93"/>
      <c r="H25" s="93"/>
      <c r="I25" s="93"/>
      <c r="J25" s="93">
        <f>SUM(F25:I25)</f>
        <v>1</v>
      </c>
      <c r="K25" s="552">
        <f>J26/$J$84</f>
        <v>8.4934228079732291E-2</v>
      </c>
      <c r="L25" s="36">
        <f t="shared" si="0"/>
        <v>1</v>
      </c>
    </row>
    <row r="26" spans="1:12">
      <c r="A26" s="550"/>
      <c r="B26" s="551"/>
      <c r="C26" s="551"/>
      <c r="D26" s="551"/>
      <c r="E26" s="551"/>
      <c r="F26" s="94">
        <f>F25*$J26</f>
        <v>12223.869999999999</v>
      </c>
      <c r="G26" s="94">
        <f>G25*$J26</f>
        <v>0</v>
      </c>
      <c r="H26" s="94">
        <f>H25*$J26</f>
        <v>0</v>
      </c>
      <c r="I26" s="94">
        <f>I25*$J26</f>
        <v>0</v>
      </c>
      <c r="J26" s="95">
        <f>ORÇAMENTO!I175</f>
        <v>12223.869999999999</v>
      </c>
      <c r="K26" s="552"/>
      <c r="L26" s="36">
        <f t="shared" si="0"/>
        <v>1</v>
      </c>
    </row>
    <row r="27" spans="1:12">
      <c r="A27" s="550">
        <f>ORÇAMENTO!A176</f>
        <v>5</v>
      </c>
      <c r="B27" s="551" t="str">
        <f>ORÇAMENTO!D176</f>
        <v>ESTRUTURA:</v>
      </c>
      <c r="C27" s="551"/>
      <c r="D27" s="551"/>
      <c r="E27" s="551"/>
      <c r="F27" s="93">
        <v>1</v>
      </c>
      <c r="G27" s="93"/>
      <c r="H27" s="93"/>
      <c r="I27" s="93"/>
      <c r="J27" s="93">
        <f>SUM(F27:I27)</f>
        <v>1</v>
      </c>
      <c r="K27" s="552">
        <f>J28/$J$84</f>
        <v>9.5039174105902097E-2</v>
      </c>
      <c r="L27" s="36">
        <f t="shared" si="0"/>
        <v>1</v>
      </c>
    </row>
    <row r="28" spans="1:12">
      <c r="A28" s="550"/>
      <c r="B28" s="551"/>
      <c r="C28" s="551"/>
      <c r="D28" s="551"/>
      <c r="E28" s="551"/>
      <c r="F28" s="94">
        <f>F27*$J28</f>
        <v>13678.19</v>
      </c>
      <c r="G28" s="94">
        <f>G27*$J28</f>
        <v>0</v>
      </c>
      <c r="H28" s="94">
        <f>H27*$J28</f>
        <v>0</v>
      </c>
      <c r="I28" s="94">
        <f>I27*$J28</f>
        <v>0</v>
      </c>
      <c r="J28" s="95">
        <f>ORÇAMENTO!I224</f>
        <v>13678.19</v>
      </c>
      <c r="K28" s="552"/>
      <c r="L28" s="36">
        <f t="shared" si="0"/>
        <v>1</v>
      </c>
    </row>
    <row r="29" spans="1:12">
      <c r="A29" s="550">
        <f>ORÇAMENTO!A225</f>
        <v>6</v>
      </c>
      <c r="B29" s="551" t="str">
        <f>ORÇAMENTO!D225</f>
        <v>PAREDES E PAINEIS:</v>
      </c>
      <c r="C29" s="551"/>
      <c r="D29" s="551"/>
      <c r="E29" s="551"/>
      <c r="F29" s="93">
        <v>1</v>
      </c>
      <c r="G29" s="93"/>
      <c r="H29" s="93"/>
      <c r="I29" s="93"/>
      <c r="J29" s="93">
        <f>SUM(F29:I29)</f>
        <v>1</v>
      </c>
      <c r="K29" s="552">
        <f>J30/$J$84</f>
        <v>1.4580924614512346E-2</v>
      </c>
      <c r="L29" s="36">
        <f t="shared" si="0"/>
        <v>1</v>
      </c>
    </row>
    <row r="30" spans="1:12">
      <c r="A30" s="550"/>
      <c r="B30" s="551"/>
      <c r="C30" s="551"/>
      <c r="D30" s="551"/>
      <c r="E30" s="551"/>
      <c r="F30" s="94">
        <f>F29*$J30</f>
        <v>2098.5100000000002</v>
      </c>
      <c r="G30" s="94">
        <f>G29*$J30</f>
        <v>0</v>
      </c>
      <c r="H30" s="94">
        <f>H29*$J30</f>
        <v>0</v>
      </c>
      <c r="I30" s="94">
        <f>I29*$J30</f>
        <v>0</v>
      </c>
      <c r="J30" s="95">
        <f>ORÇAMENTO!I264</f>
        <v>2098.5100000000002</v>
      </c>
      <c r="K30" s="552"/>
      <c r="L30" s="36">
        <f t="shared" si="0"/>
        <v>1</v>
      </c>
    </row>
    <row r="31" spans="1:12" hidden="1">
      <c r="A31" s="550">
        <f>ORÇAMENTO!A265</f>
        <v>7</v>
      </c>
      <c r="B31" s="551" t="str">
        <f>ORÇAMENTO!D265</f>
        <v>COBERTURA:</v>
      </c>
      <c r="C31" s="551"/>
      <c r="D31" s="551"/>
      <c r="E31" s="551"/>
      <c r="F31" s="93"/>
      <c r="G31" s="93"/>
      <c r="H31" s="93"/>
      <c r="I31" s="93"/>
      <c r="J31" s="93">
        <f>SUM(F31:I31)</f>
        <v>0</v>
      </c>
      <c r="K31" s="552">
        <f>J32/$J$84</f>
        <v>0</v>
      </c>
      <c r="L31" s="36">
        <f t="shared" si="0"/>
        <v>0</v>
      </c>
    </row>
    <row r="32" spans="1:12" hidden="1">
      <c r="A32" s="550"/>
      <c r="B32" s="551"/>
      <c r="C32" s="551"/>
      <c r="D32" s="551"/>
      <c r="E32" s="551"/>
      <c r="F32" s="94">
        <f>F31*$J32</f>
        <v>0</v>
      </c>
      <c r="G32" s="94">
        <f>G31*$J32</f>
        <v>0</v>
      </c>
      <c r="H32" s="94">
        <f>H31*$J32</f>
        <v>0</v>
      </c>
      <c r="I32" s="94">
        <f>I31*$J32</f>
        <v>0</v>
      </c>
      <c r="J32" s="95">
        <f>ORÇAMENTO!I318</f>
        <v>0</v>
      </c>
      <c r="K32" s="552"/>
      <c r="L32" s="36">
        <f t="shared" si="0"/>
        <v>0</v>
      </c>
    </row>
    <row r="33" spans="1:12" hidden="1">
      <c r="A33" s="550">
        <f>ORÇAMENTO!A319</f>
        <v>8</v>
      </c>
      <c r="B33" s="551" t="str">
        <f>ORÇAMENTO!D319</f>
        <v>IMPERMEABILIZAÇÕES /TRATAMENTOS:</v>
      </c>
      <c r="C33" s="551"/>
      <c r="D33" s="551"/>
      <c r="E33" s="551"/>
      <c r="F33" s="93"/>
      <c r="G33" s="93"/>
      <c r="H33" s="93"/>
      <c r="I33" s="93"/>
      <c r="J33" s="93">
        <f>SUM(F33:I33)</f>
        <v>0</v>
      </c>
      <c r="K33" s="552">
        <f>J34/$J$84</f>
        <v>0</v>
      </c>
      <c r="L33" s="36">
        <f t="shared" si="0"/>
        <v>0</v>
      </c>
    </row>
    <row r="34" spans="1:12" hidden="1">
      <c r="A34" s="550"/>
      <c r="B34" s="551"/>
      <c r="C34" s="551"/>
      <c r="D34" s="551"/>
      <c r="E34" s="551"/>
      <c r="F34" s="94">
        <f>F33*$J34</f>
        <v>0</v>
      </c>
      <c r="G34" s="94">
        <f>G33*$J34</f>
        <v>0</v>
      </c>
      <c r="H34" s="94">
        <f>H33*$J34</f>
        <v>0</v>
      </c>
      <c r="I34" s="94">
        <f>I33*$J34</f>
        <v>0</v>
      </c>
      <c r="J34" s="95">
        <f>ORÇAMENTO!I337</f>
        <v>0</v>
      </c>
      <c r="K34" s="552"/>
      <c r="L34" s="36">
        <f t="shared" si="0"/>
        <v>0</v>
      </c>
    </row>
    <row r="35" spans="1:12" ht="20.25" customHeight="1">
      <c r="A35" s="550">
        <f>ORÇAMENTO!A338</f>
        <v>7</v>
      </c>
      <c r="B35" s="551" t="str">
        <f>ORÇAMENTO!D338</f>
        <v>ESQUADRIAS:</v>
      </c>
      <c r="C35" s="551"/>
      <c r="D35" s="551"/>
      <c r="E35" s="551"/>
      <c r="F35" s="93"/>
      <c r="G35" s="93">
        <v>0.5</v>
      </c>
      <c r="H35" s="93">
        <v>0.5</v>
      </c>
      <c r="I35" s="93"/>
      <c r="J35" s="93">
        <f>SUM(F35:I35)</f>
        <v>1</v>
      </c>
      <c r="K35" s="552">
        <f>J36/$J$84</f>
        <v>8.2670287156340658E-2</v>
      </c>
      <c r="L35" s="36">
        <f t="shared" si="0"/>
        <v>1</v>
      </c>
    </row>
    <row r="36" spans="1:12" ht="20.25" customHeight="1">
      <c r="A36" s="550"/>
      <c r="B36" s="551"/>
      <c r="C36" s="551"/>
      <c r="D36" s="551"/>
      <c r="E36" s="551"/>
      <c r="F36" s="94">
        <f>F35*$J36</f>
        <v>0</v>
      </c>
      <c r="G36" s="94">
        <f>G35*$J36</f>
        <v>5949.0199999999995</v>
      </c>
      <c r="H36" s="94">
        <f>H35*$J36</f>
        <v>5949.0199999999995</v>
      </c>
      <c r="I36" s="94">
        <f>I35*$J36</f>
        <v>0</v>
      </c>
      <c r="J36" s="95">
        <f>ORÇAMENTO!I408</f>
        <v>11898.039999999999</v>
      </c>
      <c r="K36" s="552"/>
      <c r="L36" s="36">
        <f t="shared" si="0"/>
        <v>1</v>
      </c>
    </row>
    <row r="37" spans="1:12" hidden="1">
      <c r="A37" s="550">
        <f>ORÇAMENTO!A409</f>
        <v>10</v>
      </c>
      <c r="B37" s="551" t="str">
        <f>ORÇAMENTO!D409</f>
        <v>VIDROS</v>
      </c>
      <c r="C37" s="551"/>
      <c r="D37" s="551"/>
      <c r="E37" s="551"/>
      <c r="F37" s="93"/>
      <c r="G37" s="93"/>
      <c r="H37" s="93"/>
      <c r="I37" s="93"/>
      <c r="J37" s="93">
        <f>SUM(F37:I37)</f>
        <v>0</v>
      </c>
      <c r="K37" s="552">
        <f>J38/$J$84</f>
        <v>0</v>
      </c>
      <c r="L37" s="36">
        <f t="shared" si="0"/>
        <v>0</v>
      </c>
    </row>
    <row r="38" spans="1:12" hidden="1">
      <c r="A38" s="550"/>
      <c r="B38" s="551"/>
      <c r="C38" s="551"/>
      <c r="D38" s="551"/>
      <c r="E38" s="551"/>
      <c r="F38" s="94">
        <f>F37*$J38</f>
        <v>0</v>
      </c>
      <c r="G38" s="94">
        <f>G37*$J38</f>
        <v>0</v>
      </c>
      <c r="H38" s="94">
        <f>H37*$J38</f>
        <v>0</v>
      </c>
      <c r="I38" s="94">
        <f>I37*$J38</f>
        <v>0</v>
      </c>
      <c r="J38" s="95">
        <f>ORÇAMENTO!I426</f>
        <v>0</v>
      </c>
      <c r="K38" s="552"/>
      <c r="L38" s="36">
        <f t="shared" si="0"/>
        <v>0</v>
      </c>
    </row>
    <row r="39" spans="1:12" hidden="1">
      <c r="A39" s="550">
        <f>ORÇAMENTO!A427</f>
        <v>11</v>
      </c>
      <c r="B39" s="551" t="str">
        <f>ORÇAMENTO!D427</f>
        <v>FERRAGENS:</v>
      </c>
      <c r="C39" s="551"/>
      <c r="D39" s="551"/>
      <c r="E39" s="551"/>
      <c r="F39" s="93"/>
      <c r="G39" s="93"/>
      <c r="H39" s="93"/>
      <c r="I39" s="93"/>
      <c r="J39" s="93">
        <f>SUM(F39:I39)</f>
        <v>0</v>
      </c>
      <c r="K39" s="552">
        <f>J40/$J$84</f>
        <v>0</v>
      </c>
      <c r="L39" s="36">
        <f t="shared" si="0"/>
        <v>0</v>
      </c>
    </row>
    <row r="40" spans="1:12" hidden="1">
      <c r="A40" s="550"/>
      <c r="B40" s="551"/>
      <c r="C40" s="551"/>
      <c r="D40" s="551"/>
      <c r="E40" s="551"/>
      <c r="F40" s="94">
        <f>F39*$J40</f>
        <v>0</v>
      </c>
      <c r="G40" s="94">
        <f>G39*$J40</f>
        <v>0</v>
      </c>
      <c r="H40" s="94">
        <f>H39*$J40</f>
        <v>0</v>
      </c>
      <c r="I40" s="94">
        <f>I39*$J40</f>
        <v>0</v>
      </c>
      <c r="J40" s="95">
        <f>ORÇAMENTO!I460</f>
        <v>0</v>
      </c>
      <c r="K40" s="552"/>
      <c r="L40" s="36">
        <f t="shared" si="0"/>
        <v>0</v>
      </c>
    </row>
    <row r="41" spans="1:12">
      <c r="A41" s="550">
        <f>ORÇAMENTO!A461</f>
        <v>8</v>
      </c>
      <c r="B41" s="551" t="str">
        <f>ORÇAMENTO!D461</f>
        <v>REVESTIMENTOS:</v>
      </c>
      <c r="C41" s="551"/>
      <c r="D41" s="551"/>
      <c r="E41" s="551"/>
      <c r="F41" s="93"/>
      <c r="G41" s="93"/>
      <c r="H41" s="93">
        <v>0.5</v>
      </c>
      <c r="I41" s="93">
        <v>0.5</v>
      </c>
      <c r="J41" s="93">
        <f>SUM(F41:I41)</f>
        <v>1</v>
      </c>
      <c r="K41" s="552">
        <f>J42/$J$84</f>
        <v>2.3240152972173741E-2</v>
      </c>
      <c r="L41" s="36">
        <f t="shared" si="0"/>
        <v>1</v>
      </c>
    </row>
    <row r="42" spans="1:12">
      <c r="A42" s="550"/>
      <c r="B42" s="551"/>
      <c r="C42" s="551"/>
      <c r="D42" s="551"/>
      <c r="E42" s="551"/>
      <c r="F42" s="94">
        <f>F41*$J42</f>
        <v>0</v>
      </c>
      <c r="G42" s="94">
        <f>G41*$J42</f>
        <v>0</v>
      </c>
      <c r="H42" s="94">
        <f>H41*$J42</f>
        <v>1672.38</v>
      </c>
      <c r="I42" s="94">
        <f>I41*$J42</f>
        <v>1672.38</v>
      </c>
      <c r="J42" s="95">
        <f>ORÇAMENTO!I491</f>
        <v>3344.76</v>
      </c>
      <c r="K42" s="552"/>
      <c r="L42" s="36">
        <f t="shared" si="0"/>
        <v>1</v>
      </c>
    </row>
    <row r="43" spans="1:12" hidden="1">
      <c r="A43" s="550">
        <f>ORÇAMENTO!A492</f>
        <v>13</v>
      </c>
      <c r="B43" s="551" t="str">
        <f>ORÇAMENTO!D492</f>
        <v>RODAPES, SOLEIRAS E PEITORIS:</v>
      </c>
      <c r="C43" s="551"/>
      <c r="D43" s="551"/>
      <c r="E43" s="551"/>
      <c r="F43" s="93"/>
      <c r="G43" s="93"/>
      <c r="H43" s="93"/>
      <c r="I43" s="93"/>
      <c r="J43" s="93">
        <f>SUM(F43:I43)</f>
        <v>0</v>
      </c>
      <c r="K43" s="552">
        <f>J44/$J$84</f>
        <v>0</v>
      </c>
      <c r="L43" s="36">
        <f t="shared" si="0"/>
        <v>0</v>
      </c>
    </row>
    <row r="44" spans="1:12" hidden="1">
      <c r="A44" s="550"/>
      <c r="B44" s="551"/>
      <c r="C44" s="551"/>
      <c r="D44" s="551"/>
      <c r="E44" s="551"/>
      <c r="F44" s="94">
        <f>F43*$J44</f>
        <v>0</v>
      </c>
      <c r="G44" s="94">
        <f>G43*$J44</f>
        <v>0</v>
      </c>
      <c r="H44" s="94">
        <f>H43*$J44</f>
        <v>0</v>
      </c>
      <c r="I44" s="94">
        <f>I43*$J44</f>
        <v>0</v>
      </c>
      <c r="J44" s="95">
        <f>ORÇAMENTO!I508</f>
        <v>0</v>
      </c>
      <c r="K44" s="552"/>
      <c r="L44" s="36">
        <f t="shared" si="0"/>
        <v>0</v>
      </c>
    </row>
    <row r="45" spans="1:12">
      <c r="A45" s="550">
        <f>ORÇAMENTO!A509</f>
        <v>9</v>
      </c>
      <c r="B45" s="551" t="str">
        <f>ORÇAMENTO!D509</f>
        <v>PISOS:</v>
      </c>
      <c r="C45" s="551"/>
      <c r="D45" s="551"/>
      <c r="E45" s="551"/>
      <c r="F45" s="93"/>
      <c r="G45" s="93">
        <v>0.2</v>
      </c>
      <c r="H45" s="93">
        <v>0.5</v>
      </c>
      <c r="I45" s="93">
        <v>0.3</v>
      </c>
      <c r="J45" s="93">
        <f>SUM(F45:I45)</f>
        <v>1</v>
      </c>
      <c r="K45" s="552">
        <f>J46/$J$84</f>
        <v>3.884538526531111E-2</v>
      </c>
      <c r="L45" s="36">
        <f t="shared" si="0"/>
        <v>1</v>
      </c>
    </row>
    <row r="46" spans="1:12">
      <c r="A46" s="550"/>
      <c r="B46" s="551"/>
      <c r="C46" s="551"/>
      <c r="D46" s="551"/>
      <c r="E46" s="551"/>
      <c r="F46" s="94">
        <f>F45*$J46</f>
        <v>0</v>
      </c>
      <c r="G46" s="94">
        <f>G45*$J46</f>
        <v>1118.1379999999999</v>
      </c>
      <c r="H46" s="94">
        <f>H45*$J46</f>
        <v>2795.3449999999998</v>
      </c>
      <c r="I46" s="94">
        <f>I45*$J46</f>
        <v>1677.2069999999999</v>
      </c>
      <c r="J46" s="95">
        <f>ORÇAMENTO!I549</f>
        <v>5590.69</v>
      </c>
      <c r="K46" s="552"/>
      <c r="L46" s="36">
        <f t="shared" si="0"/>
        <v>1</v>
      </c>
    </row>
    <row r="47" spans="1:12" hidden="1">
      <c r="A47" s="550">
        <f>ORÇAMENTO!A550</f>
        <v>15</v>
      </c>
      <c r="B47" s="551" t="str">
        <f>ORÇAMENTO!D550</f>
        <v>FORROS:</v>
      </c>
      <c r="C47" s="551"/>
      <c r="D47" s="551"/>
      <c r="E47" s="551"/>
      <c r="F47" s="93"/>
      <c r="G47" s="93"/>
      <c r="H47" s="93"/>
      <c r="I47" s="93"/>
      <c r="J47" s="93">
        <f>SUM(F47:I47)</f>
        <v>0</v>
      </c>
      <c r="K47" s="552">
        <f>J48/$J$84</f>
        <v>0</v>
      </c>
      <c r="L47" s="36">
        <f t="shared" si="0"/>
        <v>0</v>
      </c>
    </row>
    <row r="48" spans="1:12" hidden="1">
      <c r="A48" s="550"/>
      <c r="B48" s="551"/>
      <c r="C48" s="551"/>
      <c r="D48" s="551"/>
      <c r="E48" s="551"/>
      <c r="F48" s="94">
        <f>F47*$J48</f>
        <v>0</v>
      </c>
      <c r="G48" s="94">
        <f>G47*$J48</f>
        <v>0</v>
      </c>
      <c r="H48" s="94">
        <f>H47*$J48</f>
        <v>0</v>
      </c>
      <c r="I48" s="94">
        <f>I47*$J48</f>
        <v>0</v>
      </c>
      <c r="J48" s="95">
        <f>ORÇAMENTO!I569</f>
        <v>0</v>
      </c>
      <c r="K48" s="552"/>
      <c r="L48" s="36">
        <f t="shared" si="0"/>
        <v>0</v>
      </c>
    </row>
    <row r="49" spans="1:12">
      <c r="A49" s="550">
        <f>ORÇAMENTO!A570</f>
        <v>10</v>
      </c>
      <c r="B49" s="551" t="str">
        <f>ORÇAMENTO!D570</f>
        <v>PINTURAS:</v>
      </c>
      <c r="C49" s="551"/>
      <c r="D49" s="551"/>
      <c r="E49" s="551"/>
      <c r="F49" s="93"/>
      <c r="G49" s="93"/>
      <c r="H49" s="93">
        <v>0.5</v>
      </c>
      <c r="I49" s="93">
        <v>0.5</v>
      </c>
      <c r="J49" s="93">
        <f>SUM(F49:I49)</f>
        <v>1</v>
      </c>
      <c r="K49" s="552">
        <f>J50/$J$84</f>
        <v>8.9823904125579477E-3</v>
      </c>
      <c r="L49" s="36">
        <f t="shared" si="0"/>
        <v>1</v>
      </c>
    </row>
    <row r="50" spans="1:12">
      <c r="A50" s="550"/>
      <c r="B50" s="551"/>
      <c r="C50" s="551"/>
      <c r="D50" s="551"/>
      <c r="E50" s="551"/>
      <c r="F50" s="94">
        <f>F49*$J50</f>
        <v>0</v>
      </c>
      <c r="G50" s="94">
        <f>G49*$J50</f>
        <v>0</v>
      </c>
      <c r="H50" s="94">
        <f>H49*$J50</f>
        <v>646.38</v>
      </c>
      <c r="I50" s="94">
        <f>I49*$J50</f>
        <v>646.38</v>
      </c>
      <c r="J50" s="95">
        <f>ORÇAMENTO!I622</f>
        <v>1292.76</v>
      </c>
      <c r="K50" s="552"/>
      <c r="L50" s="36">
        <f t="shared" si="0"/>
        <v>1</v>
      </c>
    </row>
    <row r="51" spans="1:12">
      <c r="A51" s="550">
        <f>ORÇAMENTO!A623</f>
        <v>11</v>
      </c>
      <c r="B51" s="551" t="str">
        <f>ORÇAMENTO!D623</f>
        <v>INSTALAÇÕES ELÉTRICAS</v>
      </c>
      <c r="C51" s="551"/>
      <c r="D51" s="551"/>
      <c r="E51" s="551"/>
      <c r="F51" s="93"/>
      <c r="G51" s="93"/>
      <c r="H51" s="93"/>
      <c r="I51" s="93">
        <v>1</v>
      </c>
      <c r="J51" s="93">
        <f>SUM(F51:I51)</f>
        <v>1</v>
      </c>
      <c r="K51" s="552">
        <f>J52/$J$84</f>
        <v>0.13982925426065301</v>
      </c>
      <c r="L51" s="36">
        <f t="shared" si="0"/>
        <v>1</v>
      </c>
    </row>
    <row r="52" spans="1:12">
      <c r="A52" s="550"/>
      <c r="B52" s="551"/>
      <c r="C52" s="551"/>
      <c r="D52" s="551"/>
      <c r="E52" s="551"/>
      <c r="F52" s="94">
        <f>F51*$J52</f>
        <v>0</v>
      </c>
      <c r="G52" s="94">
        <f>G51*$J52</f>
        <v>0</v>
      </c>
      <c r="H52" s="94">
        <f>H51*$J52</f>
        <v>0</v>
      </c>
      <c r="I52" s="94">
        <f>I51*$J52</f>
        <v>20124.45</v>
      </c>
      <c r="J52" s="95">
        <f>ORÇAMENTO!I1097</f>
        <v>20124.45</v>
      </c>
      <c r="K52" s="552"/>
      <c r="L52" s="36">
        <f t="shared" si="0"/>
        <v>1</v>
      </c>
    </row>
    <row r="53" spans="1:12" hidden="1">
      <c r="A53" s="550">
        <f>ORÇAMENTO!A1098</f>
        <v>18</v>
      </c>
      <c r="B53" s="551" t="str">
        <f>ORÇAMENTO!D1098</f>
        <v>INSTALAÇÕES TELEFÔNICAS E LÓGICA:</v>
      </c>
      <c r="C53" s="551"/>
      <c r="D53" s="551"/>
      <c r="E53" s="551"/>
      <c r="F53" s="93"/>
      <c r="G53" s="93"/>
      <c r="H53" s="93"/>
      <c r="I53" s="93"/>
      <c r="J53" s="93">
        <f>SUM(F53:I53)</f>
        <v>0</v>
      </c>
      <c r="K53" s="552">
        <f>J54/$J$84</f>
        <v>0</v>
      </c>
      <c r="L53" s="36">
        <f t="shared" si="0"/>
        <v>0</v>
      </c>
    </row>
    <row r="54" spans="1:12" hidden="1">
      <c r="A54" s="550"/>
      <c r="B54" s="551"/>
      <c r="C54" s="551"/>
      <c r="D54" s="551"/>
      <c r="E54" s="551"/>
      <c r="F54" s="94">
        <f>F53*$J54</f>
        <v>0</v>
      </c>
      <c r="G54" s="94">
        <f>G53*$J54</f>
        <v>0</v>
      </c>
      <c r="H54" s="94">
        <f>H53*$J54</f>
        <v>0</v>
      </c>
      <c r="I54" s="94">
        <f>I53*$J54</f>
        <v>0</v>
      </c>
      <c r="J54" s="95">
        <f>ORÇAMENTO!I1156</f>
        <v>0</v>
      </c>
      <c r="K54" s="552"/>
      <c r="L54" s="36">
        <f t="shared" si="0"/>
        <v>0</v>
      </c>
    </row>
    <row r="55" spans="1:12" hidden="1">
      <c r="A55" s="550">
        <f>ORÇAMENTO!A1157</f>
        <v>19</v>
      </c>
      <c r="B55" s="551" t="str">
        <f>ORÇAMENTO!D1157</f>
        <v>INSTALAÇÕES DE AR CONDICIONADO:</v>
      </c>
      <c r="C55" s="551"/>
      <c r="D55" s="551"/>
      <c r="E55" s="551"/>
      <c r="F55" s="93"/>
      <c r="G55" s="93"/>
      <c r="H55" s="93"/>
      <c r="I55" s="93"/>
      <c r="J55" s="93">
        <f>SUM(F55:I55)</f>
        <v>0</v>
      </c>
      <c r="K55" s="552">
        <f>J56/$J$84</f>
        <v>0</v>
      </c>
      <c r="L55" s="36">
        <f t="shared" si="0"/>
        <v>0</v>
      </c>
    </row>
    <row r="56" spans="1:12" hidden="1">
      <c r="A56" s="550"/>
      <c r="B56" s="551"/>
      <c r="C56" s="551"/>
      <c r="D56" s="551"/>
      <c r="E56" s="551"/>
      <c r="F56" s="94">
        <f>F55*$J56</f>
        <v>0</v>
      </c>
      <c r="G56" s="94">
        <f>G55*$J56</f>
        <v>0</v>
      </c>
      <c r="H56" s="94">
        <f>H55*$J56</f>
        <v>0</v>
      </c>
      <c r="I56" s="94">
        <f>I55*$J56</f>
        <v>0</v>
      </c>
      <c r="J56" s="95">
        <f>ORÇAMENTO!I1181</f>
        <v>0</v>
      </c>
      <c r="K56" s="552"/>
      <c r="L56" s="36">
        <f t="shared" si="0"/>
        <v>0</v>
      </c>
    </row>
    <row r="57" spans="1:12" hidden="1">
      <c r="A57" s="550">
        <f>ORÇAMENTO!A1182</f>
        <v>20</v>
      </c>
      <c r="B57" s="551" t="str">
        <f>ORÇAMENTO!D1182</f>
        <v>INSTALAÇÕES HIDROSSANITÁRIAS:</v>
      </c>
      <c r="C57" s="551"/>
      <c r="D57" s="551"/>
      <c r="E57" s="551"/>
      <c r="F57" s="93"/>
      <c r="G57" s="93"/>
      <c r="H57" s="93"/>
      <c r="I57" s="93"/>
      <c r="J57" s="93">
        <f>SUM(F57:I57)</f>
        <v>0</v>
      </c>
      <c r="K57" s="552">
        <f>J58/$J$84</f>
        <v>0</v>
      </c>
      <c r="L57" s="36">
        <f t="shared" si="0"/>
        <v>0</v>
      </c>
    </row>
    <row r="58" spans="1:12" hidden="1">
      <c r="A58" s="550"/>
      <c r="B58" s="551"/>
      <c r="C58" s="551"/>
      <c r="D58" s="551"/>
      <c r="E58" s="551"/>
      <c r="F58" s="94">
        <f>F57*$J58</f>
        <v>0</v>
      </c>
      <c r="G58" s="94">
        <f>G57*$J58</f>
        <v>0</v>
      </c>
      <c r="H58" s="94">
        <f>H57*$J58</f>
        <v>0</v>
      </c>
      <c r="I58" s="94">
        <f>I57*$J58</f>
        <v>0</v>
      </c>
      <c r="J58" s="95">
        <f>ORÇAMENTO!I1449</f>
        <v>0</v>
      </c>
      <c r="K58" s="552"/>
      <c r="L58" s="36">
        <f t="shared" si="0"/>
        <v>0</v>
      </c>
    </row>
    <row r="59" spans="1:12" hidden="1">
      <c r="A59" s="550">
        <f>ORÇAMENTO!A1450</f>
        <v>21</v>
      </c>
      <c r="B59" s="569" t="str">
        <f>ORÇAMENTO!D1450</f>
        <v>INSTALAÇÕES DE PROTEÇÃO/COMBATE A INCÊNDIO:</v>
      </c>
      <c r="C59" s="569"/>
      <c r="D59" s="569"/>
      <c r="E59" s="569"/>
      <c r="F59" s="93"/>
      <c r="G59" s="93"/>
      <c r="H59" s="93"/>
      <c r="I59" s="93"/>
      <c r="J59" s="93">
        <f>SUM(F59:I59)</f>
        <v>0</v>
      </c>
      <c r="K59" s="552">
        <f>J60/$J$84</f>
        <v>0</v>
      </c>
      <c r="L59" s="36">
        <f t="shared" si="0"/>
        <v>0</v>
      </c>
    </row>
    <row r="60" spans="1:12" ht="37.5" hidden="1" customHeight="1">
      <c r="A60" s="550"/>
      <c r="B60" s="569"/>
      <c r="C60" s="569"/>
      <c r="D60" s="569"/>
      <c r="E60" s="569"/>
      <c r="F60" s="94">
        <f>F59*$J60</f>
        <v>0</v>
      </c>
      <c r="G60" s="94">
        <f>G59*$J60</f>
        <v>0</v>
      </c>
      <c r="H60" s="94">
        <f>H59*$J60</f>
        <v>0</v>
      </c>
      <c r="I60" s="94">
        <f>I59*$J60</f>
        <v>0</v>
      </c>
      <c r="J60" s="95">
        <f>ORÇAMENTO!I1469</f>
        <v>0</v>
      </c>
      <c r="K60" s="552"/>
      <c r="L60" s="36">
        <f t="shared" si="0"/>
        <v>0</v>
      </c>
    </row>
    <row r="61" spans="1:12" hidden="1">
      <c r="A61" s="550">
        <f>ORÇAMENTO!A1470</f>
        <v>22</v>
      </c>
      <c r="B61" s="551" t="str">
        <f>ORÇAMENTO!D1470</f>
        <v>INSTALAÇÕES ESPECIAIS</v>
      </c>
      <c r="C61" s="551"/>
      <c r="D61" s="551"/>
      <c r="E61" s="551"/>
      <c r="F61" s="93"/>
      <c r="G61" s="93"/>
      <c r="H61" s="93"/>
      <c r="I61" s="93"/>
      <c r="J61" s="93">
        <f>SUM(F61:I61)</f>
        <v>0</v>
      </c>
      <c r="K61" s="552">
        <f>J62/$J$84</f>
        <v>0</v>
      </c>
      <c r="L61" s="36">
        <f t="shared" si="0"/>
        <v>0</v>
      </c>
    </row>
    <row r="62" spans="1:12" hidden="1">
      <c r="A62" s="550"/>
      <c r="B62" s="551"/>
      <c r="C62" s="551"/>
      <c r="D62" s="551"/>
      <c r="E62" s="551"/>
      <c r="F62" s="94">
        <f>F61*$J62</f>
        <v>0</v>
      </c>
      <c r="G62" s="94">
        <f>G61*$J62</f>
        <v>0</v>
      </c>
      <c r="H62" s="94">
        <f>H61*$J62</f>
        <v>0</v>
      </c>
      <c r="I62" s="94">
        <f>I61*$J62</f>
        <v>0</v>
      </c>
      <c r="J62" s="95">
        <f>ORÇAMENTO!I1474</f>
        <v>0</v>
      </c>
      <c r="K62" s="552"/>
      <c r="L62" s="36">
        <f t="shared" si="0"/>
        <v>0</v>
      </c>
    </row>
    <row r="63" spans="1:12" ht="20.25" hidden="1" customHeight="1">
      <c r="A63" s="550">
        <f>ORÇAMENTO!A1475</f>
        <v>23</v>
      </c>
      <c r="B63" s="569" t="str">
        <f>ORÇAMENTO!D1475</f>
        <v>APARELHOS, LOUÇAS, METAIS E ACESSÓRIOS SANITÁRIOS:</v>
      </c>
      <c r="C63" s="569"/>
      <c r="D63" s="569"/>
      <c r="E63" s="569"/>
      <c r="F63" s="93"/>
      <c r="G63" s="93"/>
      <c r="H63" s="93"/>
      <c r="I63" s="93"/>
      <c r="J63" s="93">
        <f>SUM(F63:I63)</f>
        <v>0</v>
      </c>
      <c r="K63" s="552">
        <f>J64/$J$84</f>
        <v>0</v>
      </c>
      <c r="L63" s="36">
        <f t="shared" si="0"/>
        <v>0</v>
      </c>
    </row>
    <row r="64" spans="1:12" ht="32.25" hidden="1" customHeight="1">
      <c r="A64" s="550"/>
      <c r="B64" s="569"/>
      <c r="C64" s="569"/>
      <c r="D64" s="569"/>
      <c r="E64" s="569"/>
      <c r="F64" s="94">
        <f>F63*$J64</f>
        <v>0</v>
      </c>
      <c r="G64" s="94">
        <f>G63*$J64</f>
        <v>0</v>
      </c>
      <c r="H64" s="94">
        <f>H63*$J64</f>
        <v>0</v>
      </c>
      <c r="I64" s="94">
        <f>I63*$J64</f>
        <v>0</v>
      </c>
      <c r="J64" s="95">
        <f>ORÇAMENTO!I1543</f>
        <v>0</v>
      </c>
      <c r="K64" s="552"/>
      <c r="L64" s="36">
        <f t="shared" si="0"/>
        <v>0</v>
      </c>
    </row>
    <row r="65" spans="1:12">
      <c r="A65" s="550">
        <f>ORÇAMENTO!A1544</f>
        <v>12</v>
      </c>
      <c r="B65" s="551" t="str">
        <f>ORÇAMENTO!D1544</f>
        <v>SERRALHERIA:</v>
      </c>
      <c r="C65" s="551"/>
      <c r="D65" s="551"/>
      <c r="E65" s="551"/>
      <c r="F65" s="93"/>
      <c r="G65" s="93"/>
      <c r="H65" s="93"/>
      <c r="I65" s="93">
        <v>1</v>
      </c>
      <c r="J65" s="93">
        <f>SUM(F65:I65)</f>
        <v>1</v>
      </c>
      <c r="K65" s="552">
        <f>J66/$J$84</f>
        <v>5.4857644717679621E-3</v>
      </c>
      <c r="L65" s="36">
        <f t="shared" si="0"/>
        <v>1</v>
      </c>
    </row>
    <row r="66" spans="1:12">
      <c r="A66" s="550"/>
      <c r="B66" s="551"/>
      <c r="C66" s="551"/>
      <c r="D66" s="551"/>
      <c r="E66" s="551"/>
      <c r="F66" s="94">
        <f>F65*$J66</f>
        <v>0</v>
      </c>
      <c r="G66" s="94">
        <f>G65*$J66</f>
        <v>0</v>
      </c>
      <c r="H66" s="94">
        <f>H65*$J66</f>
        <v>0</v>
      </c>
      <c r="I66" s="94">
        <f>I65*$J66</f>
        <v>789.52</v>
      </c>
      <c r="J66" s="95">
        <f>ORÇAMENTO!I1558</f>
        <v>789.52</v>
      </c>
      <c r="K66" s="552"/>
      <c r="L66" s="36">
        <f t="shared" si="0"/>
        <v>1</v>
      </c>
    </row>
    <row r="67" spans="1:12" hidden="1">
      <c r="A67" s="550">
        <f>ORÇAMENTO!A1559</f>
        <v>25</v>
      </c>
      <c r="B67" s="551" t="str">
        <f>ORÇAMENTO!D1559</f>
        <v>ELEMENTOS DE ESCOLA:</v>
      </c>
      <c r="C67" s="551"/>
      <c r="D67" s="551"/>
      <c r="E67" s="551"/>
      <c r="F67" s="93"/>
      <c r="G67" s="93"/>
      <c r="H67" s="93"/>
      <c r="I67" s="93"/>
      <c r="J67" s="93">
        <f>SUM(F67:I67)</f>
        <v>0</v>
      </c>
      <c r="K67" s="552">
        <f>J68/$J$84</f>
        <v>0</v>
      </c>
      <c r="L67" s="36">
        <f t="shared" si="0"/>
        <v>0</v>
      </c>
    </row>
    <row r="68" spans="1:12" hidden="1">
      <c r="A68" s="550"/>
      <c r="B68" s="551"/>
      <c r="C68" s="551"/>
      <c r="D68" s="551"/>
      <c r="E68" s="551"/>
      <c r="F68" s="94">
        <f>F67*$J68</f>
        <v>0</v>
      </c>
      <c r="G68" s="94">
        <f>G67*$J68</f>
        <v>0</v>
      </c>
      <c r="H68" s="94">
        <f>H67*$J68</f>
        <v>0</v>
      </c>
      <c r="I68" s="94">
        <f>I67*$J68</f>
        <v>0</v>
      </c>
      <c r="J68" s="95">
        <f>ORÇAMENTO!I1575</f>
        <v>0</v>
      </c>
      <c r="K68" s="552"/>
      <c r="L68" s="36">
        <f t="shared" si="0"/>
        <v>0</v>
      </c>
    </row>
    <row r="69" spans="1:12" hidden="1">
      <c r="A69" s="550">
        <f>ORÇAMENTO!A1576</f>
        <v>26</v>
      </c>
      <c r="B69" s="551" t="str">
        <f>ORÇAMENTO!D1576</f>
        <v>ELEMENTOS DE UNIDADES DE SAÚDE:</v>
      </c>
      <c r="C69" s="551"/>
      <c r="D69" s="551"/>
      <c r="E69" s="551"/>
      <c r="F69" s="93"/>
      <c r="G69" s="93"/>
      <c r="H69" s="93"/>
      <c r="I69" s="93"/>
      <c r="J69" s="93">
        <f>SUM(F69:I69)</f>
        <v>0</v>
      </c>
      <c r="K69" s="552">
        <f>J70/$J$84</f>
        <v>0</v>
      </c>
      <c r="L69" s="36">
        <f t="shared" si="0"/>
        <v>0</v>
      </c>
    </row>
    <row r="70" spans="1:12" hidden="1">
      <c r="A70" s="550"/>
      <c r="B70" s="551"/>
      <c r="C70" s="551"/>
      <c r="D70" s="551"/>
      <c r="E70" s="551"/>
      <c r="F70" s="94">
        <f>F69*$J70</f>
        <v>0</v>
      </c>
      <c r="G70" s="94">
        <f>G69*$J70</f>
        <v>0</v>
      </c>
      <c r="H70" s="94">
        <f>H69*$J70</f>
        <v>0</v>
      </c>
      <c r="I70" s="94">
        <f>I69*$J70</f>
        <v>0</v>
      </c>
      <c r="J70" s="95">
        <f>ORÇAMENTO!I1583</f>
        <v>0</v>
      </c>
      <c r="K70" s="552"/>
      <c r="L70" s="36">
        <f t="shared" si="0"/>
        <v>0</v>
      </c>
    </row>
    <row r="71" spans="1:12" hidden="1">
      <c r="A71" s="550">
        <f>ORÇAMENTO!A1584</f>
        <v>27</v>
      </c>
      <c r="B71" s="569" t="str">
        <f>ORÇAMENTO!D1584</f>
        <v>ELEMENTOS DELEGACIAS/PENITENCIÁRIAS:</v>
      </c>
      <c r="C71" s="569"/>
      <c r="D71" s="569"/>
      <c r="E71" s="569"/>
      <c r="F71" s="93"/>
      <c r="G71" s="93"/>
      <c r="H71" s="93"/>
      <c r="I71" s="93"/>
      <c r="J71" s="93">
        <f>SUM(F71:I71)</f>
        <v>0</v>
      </c>
      <c r="K71" s="552">
        <f>J72/$J$84</f>
        <v>0</v>
      </c>
      <c r="L71" s="36">
        <f t="shared" si="0"/>
        <v>0</v>
      </c>
    </row>
    <row r="72" spans="1:12" ht="33" hidden="1" customHeight="1">
      <c r="A72" s="550"/>
      <c r="B72" s="569"/>
      <c r="C72" s="569"/>
      <c r="D72" s="569"/>
      <c r="E72" s="569"/>
      <c r="F72" s="94">
        <f>F71*$J72</f>
        <v>0</v>
      </c>
      <c r="G72" s="94">
        <f>G71*$J72</f>
        <v>0</v>
      </c>
      <c r="H72" s="94">
        <f>H71*$J72</f>
        <v>0</v>
      </c>
      <c r="I72" s="94">
        <f>I71*$J72</f>
        <v>0</v>
      </c>
      <c r="J72" s="95">
        <f>ORÇAMENTO!I1595</f>
        <v>0</v>
      </c>
      <c r="K72" s="552"/>
      <c r="L72" s="36">
        <f t="shared" si="0"/>
        <v>0</v>
      </c>
    </row>
    <row r="73" spans="1:12" hidden="1">
      <c r="A73" s="550">
        <f>ORÇAMENTO!A1596</f>
        <v>28</v>
      </c>
      <c r="B73" s="586" t="str">
        <f>ORÇAMENTO!D1596</f>
        <v>ELEMENTOS ESPORTIVOS:</v>
      </c>
      <c r="C73" s="586"/>
      <c r="D73" s="586"/>
      <c r="E73" s="586"/>
      <c r="F73" s="93"/>
      <c r="G73" s="93"/>
      <c r="H73" s="93"/>
      <c r="I73" s="93"/>
      <c r="J73" s="93">
        <f>SUM(F73:I73)</f>
        <v>0</v>
      </c>
      <c r="K73" s="552">
        <f>J74/$J$84</f>
        <v>0</v>
      </c>
      <c r="L73" s="36">
        <f t="shared" si="0"/>
        <v>0</v>
      </c>
    </row>
    <row r="74" spans="1:12" hidden="1">
      <c r="A74" s="550"/>
      <c r="B74" s="586"/>
      <c r="C74" s="586"/>
      <c r="D74" s="586"/>
      <c r="E74" s="586"/>
      <c r="F74" s="94">
        <f>F73*$J74</f>
        <v>0</v>
      </c>
      <c r="G74" s="94">
        <f>G73*$J74</f>
        <v>0</v>
      </c>
      <c r="H74" s="94">
        <f>H73*$J74</f>
        <v>0</v>
      </c>
      <c r="I74" s="94">
        <f>I73*$J74</f>
        <v>0</v>
      </c>
      <c r="J74" s="95">
        <f>ORÇAMENTO!I1602</f>
        <v>0</v>
      </c>
      <c r="K74" s="552"/>
      <c r="L74" s="36">
        <f t="shared" si="0"/>
        <v>0</v>
      </c>
    </row>
    <row r="75" spans="1:12" ht="20.25" hidden="1" customHeight="1">
      <c r="A75" s="550">
        <f>ORÇAMENTO!A1603</f>
        <v>29</v>
      </c>
      <c r="B75" s="587" t="str">
        <f>ORÇAMENTO!D1603</f>
        <v>PEQUENAS OBRAS:</v>
      </c>
      <c r="C75" s="587"/>
      <c r="D75" s="587"/>
      <c r="E75" s="587"/>
      <c r="F75" s="93"/>
      <c r="G75" s="93"/>
      <c r="H75" s="93">
        <v>0</v>
      </c>
      <c r="I75" s="93"/>
      <c r="J75" s="93">
        <f>SUM(F75:I75)</f>
        <v>0</v>
      </c>
      <c r="K75" s="552">
        <f>J76/$J$84</f>
        <v>0</v>
      </c>
      <c r="L75" s="36">
        <f t="shared" si="0"/>
        <v>0</v>
      </c>
    </row>
    <row r="76" spans="1:12" ht="20.25" hidden="1" customHeight="1">
      <c r="A76" s="550"/>
      <c r="B76" s="587"/>
      <c r="C76" s="587"/>
      <c r="D76" s="587"/>
      <c r="E76" s="587"/>
      <c r="F76" s="94">
        <f>F75*$J76</f>
        <v>0</v>
      </c>
      <c r="G76" s="94">
        <f>G75*$J76</f>
        <v>0</v>
      </c>
      <c r="H76" s="94">
        <f>H75*$J76</f>
        <v>0</v>
      </c>
      <c r="I76" s="94">
        <f>I75*$J76</f>
        <v>0</v>
      </c>
      <c r="J76" s="95">
        <f>ORÇAMENTO!I1614</f>
        <v>0</v>
      </c>
      <c r="K76" s="552"/>
      <c r="L76" s="36">
        <f t="shared" si="0"/>
        <v>0</v>
      </c>
    </row>
    <row r="77" spans="1:12">
      <c r="A77" s="550">
        <f>ORÇAMENTO!A1615</f>
        <v>13</v>
      </c>
      <c r="B77" s="551" t="str">
        <f>ORÇAMENTO!D1615</f>
        <v>OUTROS ELEMENTOS</v>
      </c>
      <c r="C77" s="551"/>
      <c r="D77" s="551"/>
      <c r="E77" s="551"/>
      <c r="F77" s="93"/>
      <c r="G77" s="93"/>
      <c r="H77" s="93">
        <v>0.5</v>
      </c>
      <c r="I77" s="93">
        <v>0.5</v>
      </c>
      <c r="J77" s="93">
        <f>SUM(F77:I77)</f>
        <v>1</v>
      </c>
      <c r="K77" s="552">
        <f>J78/$J$84</f>
        <v>8.1985400384653878E-2</v>
      </c>
      <c r="L77" s="36">
        <f t="shared" si="0"/>
        <v>1</v>
      </c>
    </row>
    <row r="78" spans="1:12">
      <c r="A78" s="550"/>
      <c r="B78" s="551"/>
      <c r="C78" s="551"/>
      <c r="D78" s="551"/>
      <c r="E78" s="551"/>
      <c r="F78" s="94">
        <f>F77*$J78</f>
        <v>0</v>
      </c>
      <c r="G78" s="94">
        <f>G77*$J78</f>
        <v>0</v>
      </c>
      <c r="H78" s="94">
        <f>H77*$J78</f>
        <v>5899.7350000000006</v>
      </c>
      <c r="I78" s="94">
        <f>I77*$J78</f>
        <v>5899.7350000000006</v>
      </c>
      <c r="J78" s="95">
        <f>ORÇAMENTO!I1636</f>
        <v>11799.470000000001</v>
      </c>
      <c r="K78" s="552"/>
      <c r="L78" s="36">
        <f t="shared" si="0"/>
        <v>1</v>
      </c>
    </row>
    <row r="79" spans="1:12">
      <c r="A79" s="550">
        <f>ORÇAMENTO!A1637</f>
        <v>14</v>
      </c>
      <c r="B79" s="551" t="str">
        <f>ORÇAMENTO!D1637</f>
        <v>URBANIZAÇÃO:</v>
      </c>
      <c r="C79" s="551"/>
      <c r="D79" s="551"/>
      <c r="E79" s="551"/>
      <c r="F79" s="93"/>
      <c r="G79" s="93"/>
      <c r="H79" s="93"/>
      <c r="I79" s="93">
        <v>1</v>
      </c>
      <c r="J79" s="93">
        <f>SUM(F79:I79)</f>
        <v>1</v>
      </c>
      <c r="K79" s="552">
        <f>J80/$J$84</f>
        <v>0.13729308178897398</v>
      </c>
      <c r="L79" s="36">
        <f t="shared" si="0"/>
        <v>1</v>
      </c>
    </row>
    <row r="80" spans="1:12">
      <c r="A80" s="550"/>
      <c r="B80" s="551"/>
      <c r="C80" s="551"/>
      <c r="D80" s="551"/>
      <c r="E80" s="551"/>
      <c r="F80" s="94">
        <f>F79*$J80</f>
        <v>0</v>
      </c>
      <c r="G80" s="94">
        <f>G79*$J80</f>
        <v>0</v>
      </c>
      <c r="H80" s="94">
        <f>H79*$J80</f>
        <v>0</v>
      </c>
      <c r="I80" s="94">
        <f>I79*$J80</f>
        <v>19759.439999999999</v>
      </c>
      <c r="J80" s="95">
        <f>ORÇAMENTO!I1670</f>
        <v>19759.439999999999</v>
      </c>
      <c r="K80" s="552"/>
      <c r="L80" s="36">
        <f t="shared" si="0"/>
        <v>1</v>
      </c>
    </row>
    <row r="81" spans="1:12">
      <c r="A81" s="550">
        <f>ORÇAMENTO!A1671</f>
        <v>15</v>
      </c>
      <c r="B81" s="551" t="str">
        <f>ORÇAMENTO!D1671</f>
        <v>LIMPEZA FINAL:</v>
      </c>
      <c r="C81" s="551"/>
      <c r="D81" s="551"/>
      <c r="E81" s="551"/>
      <c r="F81" s="93"/>
      <c r="G81" s="93"/>
      <c r="H81" s="93"/>
      <c r="I81" s="93">
        <v>1</v>
      </c>
      <c r="J81" s="93">
        <f>SUM(F81:I81)</f>
        <v>1</v>
      </c>
      <c r="K81" s="552">
        <f>J82/$J$84</f>
        <v>1.2898689286389256E-2</v>
      </c>
      <c r="L81" s="36">
        <f t="shared" si="0"/>
        <v>1</v>
      </c>
    </row>
    <row r="82" spans="1:12">
      <c r="A82" s="550"/>
      <c r="B82" s="551"/>
      <c r="C82" s="551"/>
      <c r="D82" s="551"/>
      <c r="E82" s="551"/>
      <c r="F82" s="94">
        <f>F81*$J82</f>
        <v>0</v>
      </c>
      <c r="G82" s="94">
        <f>G81*$J82</f>
        <v>0</v>
      </c>
      <c r="H82" s="94">
        <f>H81*$J82</f>
        <v>0</v>
      </c>
      <c r="I82" s="94">
        <f>I81*$J82</f>
        <v>1856.4</v>
      </c>
      <c r="J82" s="95">
        <f>ORÇAMENTO!I1682</f>
        <v>1856.4</v>
      </c>
      <c r="K82" s="552"/>
      <c r="L82" s="36">
        <f t="shared" ref="L82" si="5">IF(J82&gt;0.1,1,0)</f>
        <v>1</v>
      </c>
    </row>
    <row r="83" spans="1:12">
      <c r="A83" s="561"/>
      <c r="B83" s="562"/>
      <c r="C83" s="562"/>
      <c r="D83" s="562"/>
      <c r="E83" s="562"/>
      <c r="F83" s="562"/>
      <c r="G83" s="562"/>
      <c r="H83" s="562"/>
      <c r="I83" s="562"/>
      <c r="J83" s="562"/>
      <c r="K83" s="563"/>
      <c r="L83" s="26">
        <v>1</v>
      </c>
    </row>
    <row r="84" spans="1:12">
      <c r="A84" s="565" t="s">
        <v>1121</v>
      </c>
      <c r="B84" s="565"/>
      <c r="C84" s="565"/>
      <c r="D84" s="565"/>
      <c r="E84" s="565"/>
      <c r="F84" s="122">
        <f>F18+F20+F22+F24+F26+F28+F30+F32+F34+F36+F38+F40+F42+F44+F46+F48+F50+F52+F54+F56+F58+F60+F62+F64+F66+F68+F70+F72+F74+F76+F78+F80+F82</f>
        <v>59979.637500000004</v>
      </c>
      <c r="G84" s="122">
        <f>G18+G20+G22+G24+G26+G28+G30+G32+G34+G36+G38+G40+G42+G44+G46+G48+G50+G52+G54+G56+G58+G60+G62+G64+G66+G68+G70+G72+G74+G76+G78+G80+G82</f>
        <v>9562.6355000000003</v>
      </c>
      <c r="H84" s="122">
        <f>H18+H20+H22+H24+H26+H28+H30+H32+H34+H36+H38+H40+H42+H44+H46+H48+H50+H52+H54+H56+H58+H60+H62+H64+H66+H68+H70+H72+H74+H76+H78+H80+H82</f>
        <v>19458.337499999998</v>
      </c>
      <c r="I84" s="122">
        <f>I18+I20+I22+I24+I26+I28+I30+I32+I34+I36+I38+I40+I42+I44+I46+I48+I50+I52+I54+I56+I58+I60+I62+I64+I66+I68+I70+I72+I74+I76+I78+I80+I82</f>
        <v>54920.989500000003</v>
      </c>
      <c r="J84" s="123">
        <f>ORÇAMENTO!I1684</f>
        <v>143921.60000000001</v>
      </c>
      <c r="K84" s="124">
        <f>SUM(K17:K82)</f>
        <v>0.99999999999999989</v>
      </c>
      <c r="L84" s="26">
        <v>1</v>
      </c>
    </row>
    <row r="85" spans="1:12">
      <c r="A85" s="564" t="s">
        <v>1122</v>
      </c>
      <c r="B85" s="564"/>
      <c r="C85" s="564"/>
      <c r="D85" s="564"/>
      <c r="E85" s="564"/>
      <c r="F85" s="126">
        <f>F84/$J$84</f>
        <v>0.41675215881424332</v>
      </c>
      <c r="G85" s="126">
        <f>G84/$J$84</f>
        <v>6.6443365693544268E-2</v>
      </c>
      <c r="H85" s="126">
        <f>H84/$J$84</f>
        <v>0.13520095315783034</v>
      </c>
      <c r="I85" s="126">
        <f>I84/$J$84</f>
        <v>0.38160352233438205</v>
      </c>
      <c r="J85" s="127"/>
      <c r="K85" s="126"/>
      <c r="L85" s="26">
        <v>1</v>
      </c>
    </row>
    <row r="86" spans="1:12">
      <c r="A86" s="566" t="s">
        <v>2887</v>
      </c>
      <c r="B86" s="567"/>
      <c r="C86" s="567"/>
      <c r="D86" s="567"/>
      <c r="E86" s="568"/>
      <c r="F86" s="122">
        <f>F84</f>
        <v>59979.637500000004</v>
      </c>
      <c r="G86" s="122">
        <f>F84+G84</f>
        <v>69542.273000000001</v>
      </c>
      <c r="H86" s="122">
        <f>G86+H84</f>
        <v>89000.610499999995</v>
      </c>
      <c r="I86" s="122">
        <f>H86+I84</f>
        <v>143921.60000000001</v>
      </c>
      <c r="J86" s="125"/>
      <c r="K86" s="128"/>
      <c r="L86" s="26">
        <v>1</v>
      </c>
    </row>
    <row r="87" spans="1:12">
      <c r="A87" s="564" t="s">
        <v>1123</v>
      </c>
      <c r="B87" s="564"/>
      <c r="C87" s="564"/>
      <c r="D87" s="564"/>
      <c r="E87" s="564"/>
      <c r="F87" s="126">
        <f>F86/$J$84</f>
        <v>0.41675215881424332</v>
      </c>
      <c r="G87" s="126">
        <f>G86/$J$84</f>
        <v>0.48319552450778758</v>
      </c>
      <c r="H87" s="126">
        <f>H86/$J$84</f>
        <v>0.61839647766561789</v>
      </c>
      <c r="I87" s="126">
        <f>I86/$J$84</f>
        <v>1</v>
      </c>
      <c r="J87" s="129"/>
      <c r="K87" s="130"/>
      <c r="L87" s="26">
        <v>1</v>
      </c>
    </row>
    <row r="88" spans="1:12" ht="18" customHeight="1">
      <c r="A88" s="566" t="s">
        <v>2939</v>
      </c>
      <c r="B88" s="567"/>
      <c r="C88" s="567"/>
      <c r="D88" s="567"/>
      <c r="E88" s="568"/>
      <c r="F88" s="122">
        <f>F84*1.2882</f>
        <v>77265.769027500006</v>
      </c>
      <c r="G88" s="122">
        <f>G84*1.2882</f>
        <v>12318.587051100001</v>
      </c>
      <c r="H88" s="122">
        <f>H84*1.2882</f>
        <v>25066.230367499997</v>
      </c>
      <c r="I88" s="122">
        <f>I84*1.2882</f>
        <v>70749.218673900003</v>
      </c>
      <c r="J88" s="125">
        <f>SUBTOTAL(9,F88:I88)</f>
        <v>185399.80512</v>
      </c>
      <c r="K88" s="128"/>
      <c r="L88" s="26">
        <v>1</v>
      </c>
    </row>
    <row r="89" spans="1:12" ht="18" customHeight="1">
      <c r="A89" s="564" t="s">
        <v>2940</v>
      </c>
      <c r="B89" s="564"/>
      <c r="C89" s="564"/>
      <c r="D89" s="564"/>
      <c r="E89" s="564"/>
      <c r="F89" s="480">
        <f>F88</f>
        <v>77265.769027500006</v>
      </c>
      <c r="G89" s="480">
        <f>G88+F89</f>
        <v>89584.356078600002</v>
      </c>
      <c r="H89" s="480">
        <f>H88+G89</f>
        <v>114650.5864461</v>
      </c>
      <c r="I89" s="480">
        <f>I88+H89</f>
        <v>185399.80512</v>
      </c>
      <c r="J89" s="129"/>
      <c r="K89" s="130"/>
      <c r="L89" s="26">
        <v>1</v>
      </c>
    </row>
    <row r="90" spans="1:12" ht="18" customHeight="1">
      <c r="A90" s="50"/>
      <c r="B90" s="50"/>
      <c r="C90" s="50"/>
      <c r="D90" s="50"/>
      <c r="E90" s="50"/>
      <c r="F90" s="51"/>
      <c r="G90" s="51"/>
      <c r="H90" s="51"/>
      <c r="I90" s="51"/>
      <c r="J90" s="52"/>
      <c r="K90" s="53"/>
      <c r="L90" s="26">
        <v>1</v>
      </c>
    </row>
    <row r="91" spans="1:12" ht="18" customHeight="1">
      <c r="A91" s="50"/>
      <c r="B91" s="50"/>
      <c r="C91" s="50"/>
      <c r="D91" s="50"/>
      <c r="E91" s="50"/>
      <c r="F91" s="51"/>
      <c r="G91" s="51"/>
      <c r="H91" s="51"/>
      <c r="I91" s="51"/>
      <c r="J91" s="52"/>
      <c r="K91" s="53"/>
    </row>
    <row r="92" spans="1:12" ht="18" customHeight="1">
      <c r="A92" s="50"/>
      <c r="B92" s="50"/>
      <c r="C92" s="50"/>
      <c r="D92" s="50"/>
      <c r="E92" s="50"/>
      <c r="F92" s="51"/>
      <c r="G92" s="51"/>
      <c r="H92" s="51"/>
      <c r="I92" s="51"/>
      <c r="J92" s="52"/>
      <c r="K92" s="53"/>
    </row>
    <row r="93" spans="1:12" ht="18" customHeight="1">
      <c r="A93" s="50"/>
      <c r="B93" s="50"/>
      <c r="C93" s="50"/>
      <c r="D93" s="50"/>
      <c r="E93" s="50"/>
      <c r="F93" s="51"/>
      <c r="G93" s="51"/>
      <c r="H93" s="51"/>
      <c r="I93" s="51"/>
      <c r="J93" s="52"/>
      <c r="K93" s="53"/>
    </row>
    <row r="94" spans="1:12" ht="18" customHeight="1">
      <c r="A94" s="50"/>
      <c r="B94" s="50"/>
      <c r="C94" s="50"/>
      <c r="D94" s="50"/>
      <c r="E94" s="50"/>
      <c r="F94" s="51"/>
      <c r="G94" s="51"/>
      <c r="H94" s="51"/>
      <c r="I94" s="51"/>
      <c r="J94" s="52"/>
      <c r="K94" s="53"/>
    </row>
    <row r="95" spans="1:12" ht="18" customHeight="1">
      <c r="A95" s="50"/>
      <c r="B95" s="50"/>
      <c r="C95" s="50"/>
      <c r="D95" s="50"/>
      <c r="E95" s="50"/>
      <c r="F95" s="51"/>
      <c r="G95" s="51"/>
      <c r="H95" s="51"/>
      <c r="I95" s="51"/>
      <c r="J95" s="52"/>
      <c r="K95" s="53"/>
    </row>
    <row r="96" spans="1:12" ht="18" customHeight="1">
      <c r="A96" s="50"/>
      <c r="B96" s="50"/>
      <c r="C96" s="50"/>
      <c r="D96" s="50"/>
      <c r="E96" s="50"/>
      <c r="F96" s="51"/>
      <c r="G96" s="51"/>
      <c r="H96" s="51"/>
      <c r="I96" s="51"/>
      <c r="J96" s="52"/>
      <c r="K96" s="53"/>
    </row>
    <row r="97" spans="1:12" ht="18" customHeight="1">
      <c r="A97" s="50"/>
      <c r="B97" s="50"/>
      <c r="C97" s="50"/>
      <c r="D97" s="50"/>
      <c r="E97" s="50"/>
      <c r="F97" s="51"/>
      <c r="G97" s="51"/>
      <c r="H97" s="51"/>
      <c r="I97" s="51"/>
      <c r="J97" s="52"/>
      <c r="K97" s="53"/>
      <c r="L97" s="26">
        <v>1</v>
      </c>
    </row>
    <row r="98" spans="1:12" ht="18" customHeight="1">
      <c r="A98" s="559" t="str">
        <f>'INFORMAÇÕES DA UNIDADE'!A15</f>
        <v>GERALDO HENRIQUE ALMEIDA FIGUEIREDO</v>
      </c>
      <c r="B98" s="559"/>
      <c r="C98" s="559"/>
      <c r="D98" s="559"/>
      <c r="E98" s="559"/>
      <c r="F98" s="559"/>
      <c r="G98" s="559"/>
      <c r="H98" s="559"/>
      <c r="I98" s="559"/>
      <c r="J98" s="559"/>
      <c r="K98" s="559"/>
      <c r="L98" s="26">
        <v>1</v>
      </c>
    </row>
    <row r="99" spans="1:12" ht="18" customHeight="1">
      <c r="A99" s="559" t="str">
        <f>'INFORMAÇÕES DA UNIDADE'!A16</f>
        <v>ARQUITETO E URBANISMO CAU: A28508-0</v>
      </c>
      <c r="B99" s="559"/>
      <c r="C99" s="559"/>
      <c r="D99" s="559"/>
      <c r="E99" s="559"/>
      <c r="F99" s="559"/>
      <c r="G99" s="559"/>
      <c r="H99" s="559"/>
      <c r="I99" s="559"/>
      <c r="J99" s="559"/>
      <c r="K99" s="559"/>
      <c r="L99" s="26">
        <v>1</v>
      </c>
    </row>
    <row r="100" spans="1:12" ht="15" customHeight="1">
      <c r="A100" s="50"/>
      <c r="B100" s="50"/>
      <c r="C100" s="559"/>
      <c r="D100" s="559"/>
      <c r="E100" s="559"/>
      <c r="F100" s="559"/>
      <c r="G100" s="560">
        <f>'INFORMAÇÕES DA UNIDADE'!A20</f>
        <v>0</v>
      </c>
      <c r="H100" s="560"/>
      <c r="I100" s="560"/>
      <c r="J100" s="560"/>
      <c r="K100" s="53"/>
      <c r="L100" s="26">
        <v>1</v>
      </c>
    </row>
    <row r="101" spans="1:12" ht="18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2"/>
      <c r="K101" s="53"/>
    </row>
    <row r="102" spans="1:12" s="25" customFormat="1" ht="11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</sheetData>
  <autoFilter ref="L15:L100">
    <filterColumn colId="0">
      <customFilters>
        <customFilter operator="notEqual" val=" "/>
      </customFilters>
    </filterColumn>
  </autoFilter>
  <dataConsolidate/>
  <mergeCells count="130">
    <mergeCell ref="A89:E89"/>
    <mergeCell ref="A88:E88"/>
    <mergeCell ref="A41:A42"/>
    <mergeCell ref="B41:E42"/>
    <mergeCell ref="K45:K46"/>
    <mergeCell ref="A57:A58"/>
    <mergeCell ref="B57:E58"/>
    <mergeCell ref="A67:A68"/>
    <mergeCell ref="B67:E68"/>
    <mergeCell ref="K67:K68"/>
    <mergeCell ref="K55:K56"/>
    <mergeCell ref="A49:A50"/>
    <mergeCell ref="B49:E50"/>
    <mergeCell ref="K49:K50"/>
    <mergeCell ref="K51:K52"/>
    <mergeCell ref="B61:E62"/>
    <mergeCell ref="A63:A64"/>
    <mergeCell ref="K63:K64"/>
    <mergeCell ref="K65:K66"/>
    <mergeCell ref="A55:A56"/>
    <mergeCell ref="B55:E56"/>
    <mergeCell ref="K61:K62"/>
    <mergeCell ref="A77:A78"/>
    <mergeCell ref="B77:E78"/>
    <mergeCell ref="K77:K78"/>
    <mergeCell ref="B73:E74"/>
    <mergeCell ref="A71:A72"/>
    <mergeCell ref="B71:E72"/>
    <mergeCell ref="K71:K72"/>
    <mergeCell ref="A69:A70"/>
    <mergeCell ref="B69:E70"/>
    <mergeCell ref="K69:K70"/>
    <mergeCell ref="A75:A76"/>
    <mergeCell ref="B75:E76"/>
    <mergeCell ref="A73:A74"/>
    <mergeCell ref="K73:K74"/>
    <mergeCell ref="B59:E60"/>
    <mergeCell ref="A47:A48"/>
    <mergeCell ref="K75:K76"/>
    <mergeCell ref="A17:A18"/>
    <mergeCell ref="B17:E18"/>
    <mergeCell ref="A11:K11"/>
    <mergeCell ref="A10:K10"/>
    <mergeCell ref="A9:K9"/>
    <mergeCell ref="K17:K18"/>
    <mergeCell ref="A39:A40"/>
    <mergeCell ref="H15:I15"/>
    <mergeCell ref="K35:K36"/>
    <mergeCell ref="K37:K38"/>
    <mergeCell ref="K33:K34"/>
    <mergeCell ref="A37:A38"/>
    <mergeCell ref="B37:E38"/>
    <mergeCell ref="A27:A28"/>
    <mergeCell ref="B27:E28"/>
    <mergeCell ref="B29:E30"/>
    <mergeCell ref="A33:A34"/>
    <mergeCell ref="B33:E34"/>
    <mergeCell ref="A35:A36"/>
    <mergeCell ref="B35:E36"/>
    <mergeCell ref="K27:K28"/>
    <mergeCell ref="A31:A32"/>
    <mergeCell ref="B31:E32"/>
    <mergeCell ref="K31:K32"/>
    <mergeCell ref="A1:K1"/>
    <mergeCell ref="A2:K2"/>
    <mergeCell ref="A3:K3"/>
    <mergeCell ref="A12:K12"/>
    <mergeCell ref="A13:K13"/>
    <mergeCell ref="A8:K8"/>
    <mergeCell ref="A7:K7"/>
    <mergeCell ref="A6:K6"/>
    <mergeCell ref="A15:A16"/>
    <mergeCell ref="B15:E16"/>
    <mergeCell ref="F15:G15"/>
    <mergeCell ref="J15:J16"/>
    <mergeCell ref="K15:K16"/>
    <mergeCell ref="A5:K5"/>
    <mergeCell ref="A4:K4"/>
    <mergeCell ref="B19:E20"/>
    <mergeCell ref="A19:A20"/>
    <mergeCell ref="K19:K20"/>
    <mergeCell ref="K29:K30"/>
    <mergeCell ref="C100:D100"/>
    <mergeCell ref="G100:J100"/>
    <mergeCell ref="E100:F100"/>
    <mergeCell ref="A98:K98"/>
    <mergeCell ref="A99:K99"/>
    <mergeCell ref="B45:E46"/>
    <mergeCell ref="A83:K83"/>
    <mergeCell ref="A87:E87"/>
    <mergeCell ref="A84:E84"/>
    <mergeCell ref="A85:E85"/>
    <mergeCell ref="A86:E86"/>
    <mergeCell ref="A79:A80"/>
    <mergeCell ref="B79:E80"/>
    <mergeCell ref="K79:K80"/>
    <mergeCell ref="K81:K82"/>
    <mergeCell ref="B63:E64"/>
    <mergeCell ref="A65:A66"/>
    <mergeCell ref="B65:E66"/>
    <mergeCell ref="A51:A52"/>
    <mergeCell ref="B51:E52"/>
    <mergeCell ref="A45:A46"/>
    <mergeCell ref="K57:K58"/>
    <mergeCell ref="K59:K60"/>
    <mergeCell ref="A59:A60"/>
    <mergeCell ref="A81:A82"/>
    <mergeCell ref="B81:E82"/>
    <mergeCell ref="A61:A62"/>
    <mergeCell ref="A25:A26"/>
    <mergeCell ref="B25:E26"/>
    <mergeCell ref="K21:K22"/>
    <mergeCell ref="K23:K24"/>
    <mergeCell ref="K25:K26"/>
    <mergeCell ref="A53:A54"/>
    <mergeCell ref="B53:E54"/>
    <mergeCell ref="K53:K54"/>
    <mergeCell ref="A21:A22"/>
    <mergeCell ref="B21:E22"/>
    <mergeCell ref="A23:A24"/>
    <mergeCell ref="B23:E24"/>
    <mergeCell ref="K41:K42"/>
    <mergeCell ref="K43:K44"/>
    <mergeCell ref="K39:K40"/>
    <mergeCell ref="K47:K48"/>
    <mergeCell ref="A43:A44"/>
    <mergeCell ref="B43:E44"/>
    <mergeCell ref="B39:E40"/>
    <mergeCell ref="B47:E48"/>
    <mergeCell ref="A29:A30"/>
  </mergeCells>
  <dataValidations count="3">
    <dataValidation allowBlank="1" showInputMessage="1" showErrorMessage="1" promptTitle="Aviso:" prompt="Não altere as fórmulas." sqref="F84:I97 F101:I101"/>
    <dataValidation allowBlank="1" showInputMessage="1" showErrorMessage="1" promptTitle="Aviso:" prompt="Não altere esta fórmula." sqref="F74:I82 F60:I60 F58:I58 F56:I56 F54:I54 F52:I52 F50:I50 F64:I64 F46:I46 F48:I48 F62:I62 F66:I66 F68:I68 F70:I70 F72:I72 F18:I44"/>
    <dataValidation allowBlank="1" showInputMessage="1" showErrorMessage="1" promptTitle="Aviso:" prompt="Preencher com valor maior igual a 1 e menor igual a 100." sqref="F65:I65 F63:I63 F61:I61 F59:I59 F57:I57 F55:I55 F53:I53 F71:I71 F49:I49 F51:I51 F67:I67 F47:I47 F45:I45 F17:I17 F69:I69 F73:I73"/>
  </dataValidations>
  <printOptions horizontalCentered="1"/>
  <pageMargins left="0.70866141732283472" right="0.27559055118110237" top="0.78740157480314965" bottom="0.78740157480314965" header="0.51181102362204722" footer="0.51181102362204722"/>
  <pageSetup paperSize="9" scale="50" firstPageNumber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17" sqref="E17"/>
    </sheetView>
  </sheetViews>
  <sheetFormatPr defaultRowHeight="15"/>
  <cols>
    <col min="4" max="4" width="54" bestFit="1" customWidth="1"/>
    <col min="6" max="7" width="15.140625" customWidth="1"/>
    <col min="8" max="8" width="12.28515625" bestFit="1" customWidth="1"/>
  </cols>
  <sheetData>
    <row r="1" spans="1:11">
      <c r="A1" s="588" t="s">
        <v>2892</v>
      </c>
      <c r="B1" s="588"/>
      <c r="C1" s="588"/>
      <c r="D1" s="589"/>
      <c r="E1" s="589"/>
      <c r="F1" s="589"/>
      <c r="G1" s="589"/>
      <c r="H1" s="589"/>
    </row>
    <row r="2" spans="1:11" s="422" customFormat="1" ht="15" customHeight="1">
      <c r="A2" s="401"/>
      <c r="B2" s="402" t="s">
        <v>2893</v>
      </c>
      <c r="C2" s="403"/>
      <c r="D2" s="404" t="s">
        <v>2891</v>
      </c>
      <c r="E2" s="405"/>
      <c r="F2" s="405"/>
      <c r="G2" s="406" t="s">
        <v>2894</v>
      </c>
      <c r="H2" s="407" t="s">
        <v>2895</v>
      </c>
    </row>
    <row r="3" spans="1:11" s="422" customFormat="1" ht="25.5">
      <c r="A3" s="408" t="s">
        <v>2896</v>
      </c>
      <c r="B3" s="408" t="s">
        <v>2897</v>
      </c>
      <c r="C3" s="408" t="s">
        <v>2898</v>
      </c>
      <c r="D3" s="409" t="s">
        <v>1106</v>
      </c>
      <c r="E3" s="409" t="s">
        <v>2899</v>
      </c>
      <c r="F3" s="409" t="s">
        <v>2900</v>
      </c>
      <c r="G3" s="410" t="s">
        <v>2901</v>
      </c>
      <c r="H3" s="409" t="s">
        <v>2902</v>
      </c>
    </row>
    <row r="4" spans="1:11" s="422" customFormat="1" ht="12.75">
      <c r="A4" s="411">
        <v>200001</v>
      </c>
      <c r="B4" s="411" t="s">
        <v>2903</v>
      </c>
      <c r="C4" s="411" t="s">
        <v>2904</v>
      </c>
      <c r="D4" s="412" t="s">
        <v>2905</v>
      </c>
      <c r="E4" s="413" t="s">
        <v>1462</v>
      </c>
      <c r="F4" s="414">
        <v>0.3</v>
      </c>
      <c r="G4" s="415">
        <v>14241.36</v>
      </c>
      <c r="H4" s="416">
        <f>ROUND(F4*G4,2)</f>
        <v>4272.41</v>
      </c>
      <c r="K4" s="423"/>
    </row>
    <row r="5" spans="1:11" s="422" customFormat="1" ht="12.75">
      <c r="A5" s="411">
        <v>200004</v>
      </c>
      <c r="B5" s="411" t="s">
        <v>2903</v>
      </c>
      <c r="C5" s="411" t="s">
        <v>2904</v>
      </c>
      <c r="D5" s="412" t="s">
        <v>2906</v>
      </c>
      <c r="E5" s="413" t="s">
        <v>1462</v>
      </c>
      <c r="F5" s="414">
        <v>2</v>
      </c>
      <c r="G5" s="415">
        <v>2854.75</v>
      </c>
      <c r="H5" s="416">
        <f t="shared" ref="H5" si="0">ROUND(F5*G5,2)</f>
        <v>5709.5</v>
      </c>
      <c r="K5" s="423"/>
    </row>
    <row r="6" spans="1:11" s="422" customFormat="1" ht="12.75" customHeight="1">
      <c r="A6" s="417"/>
      <c r="B6" s="418"/>
      <c r="C6" s="418"/>
      <c r="D6" s="418"/>
      <c r="E6" s="418"/>
      <c r="F6" s="419" t="s">
        <v>2907</v>
      </c>
      <c r="G6" s="420"/>
      <c r="H6" s="421">
        <f>SUM(H4:H5)</f>
        <v>9981.91</v>
      </c>
    </row>
    <row r="8" spans="1:11">
      <c r="A8" s="401"/>
      <c r="B8" s="402" t="s">
        <v>2908</v>
      </c>
      <c r="C8" s="403"/>
      <c r="D8" s="404" t="s">
        <v>2914</v>
      </c>
      <c r="E8" s="405"/>
      <c r="F8" s="405"/>
      <c r="G8" s="406" t="s">
        <v>2894</v>
      </c>
      <c r="H8" s="407" t="s">
        <v>2895</v>
      </c>
    </row>
    <row r="9" spans="1:11" ht="25.5">
      <c r="A9" s="408" t="s">
        <v>2896</v>
      </c>
      <c r="B9" s="408" t="s">
        <v>2897</v>
      </c>
      <c r="C9" s="408" t="s">
        <v>2898</v>
      </c>
      <c r="D9" s="409" t="s">
        <v>1106</v>
      </c>
      <c r="E9" s="409" t="s">
        <v>2899</v>
      </c>
      <c r="F9" s="409" t="s">
        <v>2900</v>
      </c>
      <c r="G9" s="410" t="s">
        <v>2901</v>
      </c>
      <c r="H9" s="409" t="s">
        <v>2902</v>
      </c>
    </row>
    <row r="10" spans="1:11">
      <c r="A10" s="411" t="s">
        <v>2909</v>
      </c>
      <c r="B10" s="411" t="s">
        <v>2903</v>
      </c>
      <c r="C10" s="411" t="s">
        <v>2910</v>
      </c>
      <c r="D10" s="412" t="s">
        <v>2911</v>
      </c>
      <c r="E10" s="413" t="s">
        <v>2899</v>
      </c>
      <c r="F10" s="414">
        <v>2</v>
      </c>
      <c r="G10" s="415">
        <v>2515</v>
      </c>
      <c r="H10" s="416">
        <f>ROUND(F10*G10,2)</f>
        <v>5030</v>
      </c>
    </row>
    <row r="11" spans="1:11">
      <c r="A11" s="411" t="s">
        <v>2912</v>
      </c>
      <c r="B11" s="411" t="s">
        <v>2903</v>
      </c>
      <c r="C11" s="411" t="s">
        <v>2910</v>
      </c>
      <c r="D11" s="412" t="s">
        <v>2913</v>
      </c>
      <c r="E11" s="413" t="s">
        <v>2899</v>
      </c>
      <c r="F11" s="414">
        <v>2</v>
      </c>
      <c r="G11" s="415">
        <v>1526.65</v>
      </c>
      <c r="H11" s="416">
        <f t="shared" ref="H11" si="1">ROUND(F11*G11,2)</f>
        <v>3053.3</v>
      </c>
    </row>
    <row r="12" spans="1:11">
      <c r="A12" s="417"/>
      <c r="B12" s="418"/>
      <c r="C12" s="418"/>
      <c r="D12" s="418"/>
      <c r="E12" s="418"/>
      <c r="F12" s="419" t="s">
        <v>2907</v>
      </c>
      <c r="G12" s="420"/>
      <c r="H12" s="421">
        <f>SUM(H10:H11)</f>
        <v>8083.3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11</vt:i4>
      </vt:variant>
    </vt:vector>
  </HeadingPairs>
  <TitlesOfParts>
    <vt:vector size="17" baseType="lpstr">
      <vt:lpstr>INFORMAÇÕES DA UNIDADE</vt:lpstr>
      <vt:lpstr>CAPA</vt:lpstr>
      <vt:lpstr>RESUMO</vt:lpstr>
      <vt:lpstr>ORÇAMENTO</vt:lpstr>
      <vt:lpstr>CRONOG-60</vt:lpstr>
      <vt:lpstr>CPU</vt:lpstr>
      <vt:lpstr>CAPA!Area_de_impressao</vt:lpstr>
      <vt:lpstr>'CRONOG-60'!Area_de_impressao</vt:lpstr>
      <vt:lpstr>'INFORMAÇÕES DA UNIDADE'!Area_de_impressao</vt:lpstr>
      <vt:lpstr>ORÇAMENTO!Area_de_impressao</vt:lpstr>
      <vt:lpstr>RESUMO!Area_de_impressao</vt:lpstr>
      <vt:lpstr>Excel_BuiltIn_Print_Area_2_1</vt:lpstr>
      <vt:lpstr>Excel_BuiltIn_Print_Area_3_1</vt:lpstr>
      <vt:lpstr>CAPA!Titulos_de_impressao</vt:lpstr>
      <vt:lpstr>'CRONOG-60'!Titulos_de_impressao</vt:lpstr>
      <vt:lpstr>ORÇAMENTO!Titulos_de_impressao</vt:lpstr>
      <vt:lpstr>RESUMO!Titulos_de_impressao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wladimir.lamarao</dc:creator>
  <cp:lastModifiedBy>Maria Tatiane Silva Aragão</cp:lastModifiedBy>
  <cp:lastPrinted>2021-07-15T17:45:57Z</cp:lastPrinted>
  <dcterms:created xsi:type="dcterms:W3CDTF">2013-10-15T18:47:18Z</dcterms:created>
  <dcterms:modified xsi:type="dcterms:W3CDTF">2021-07-15T17:48:11Z</dcterms:modified>
</cp:coreProperties>
</file>